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showObjects="none"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kean.THERMON\Desktop\"/>
    </mc:Choice>
  </mc:AlternateContent>
  <bookViews>
    <workbookView xWindow="0" yWindow="0" windowWidth="53925" windowHeight="18600"/>
  </bookViews>
  <sheets>
    <sheet name="Data Sheet" sheetId="1" r:id="rId1"/>
    <sheet name="Data" sheetId="2" state="hidden" r:id="rId2"/>
    <sheet name="Fluid Table" sheetId="3" state="hidden" r:id="rId3"/>
    <sheet name="Conversions" sheetId="4" state="hidden" r:id="rId4"/>
  </sheets>
  <externalReferences>
    <externalReference r:id="rId5"/>
    <externalReference r:id="rId6"/>
  </externalReferences>
  <definedNames>
    <definedName name="AvailableCasesBtmClosure">'[1]Input Page'!$AB$83:$AL$83</definedName>
    <definedName name="AvailableCasesCart">'[1]Input Page'!$AB$55:$AX$55</definedName>
    <definedName name="AvailableCasesSupport">'[1]Input Page'!$AB$67:$AI$67</definedName>
    <definedName name="AvailableCasesTopClosure">'[1]Input Page'!$AB$75:$AL$75</definedName>
    <definedName name="BtmGasketN">'[1]Input Page'!$H$89</definedName>
    <definedName name="BtmHdSValue">'[1]Input Page'!$J$117</definedName>
    <definedName name="CalcDensity">Data!$P$83:$Q$86</definedName>
    <definedName name="CalcFlowRate">Data!$H$24:$I$41</definedName>
    <definedName name="CalcMeshSize">Data!$F$55:$G$87</definedName>
    <definedName name="CalcPressureDesign">Data!$P$55:$Q$61</definedName>
    <definedName name="CalcPressureDesignMin">Data!$P$65:$Q$71</definedName>
    <definedName name="CalcPressureOP">Data!$K$55:$L$61</definedName>
    <definedName name="CalcPressureOPMin">Data!$K$65:$L$71</definedName>
    <definedName name="CalcTempDesign">Data!$N$31:$O$34</definedName>
    <definedName name="CalcTempDesignMin">Data!$N$38:$O$41</definedName>
    <definedName name="CalcTempOP">Data!$K$31:$L$34</definedName>
    <definedName name="CalcTempOPMin">Data!$K$38:$L$41</definedName>
    <definedName name="CalcViscosity">Data!$P$89:$Q$91</definedName>
    <definedName name="CartDia">'[1]Data Page'!$A$217:$B$237</definedName>
    <definedName name="CartDiaIDNom">'[1]Data Page'!$K$130:$K$142</definedName>
    <definedName name="CartDiaNom">'[1]Data Page'!$A$217:$A$237</definedName>
    <definedName name="CartLenNom">'[1]Data Page'!$F$132:$F$171</definedName>
    <definedName name="CartSpace">'[1]Data Page'!$I$131:$J$139</definedName>
    <definedName name="CartSpaceNom">'[1]Data Page'!$I$131:$I$139</definedName>
    <definedName name="ClassLookup">'[1]Flange Closure'!$O$50:$Q$56</definedName>
    <definedName name="ClassLookupB1647">'[1]Flange Closure'!$O$59:$Q$69</definedName>
    <definedName name="ClosureList">'[1]Data Page'!$Y$50:$AD$60</definedName>
    <definedName name="Closures" localSheetId="0">'Data Sheet'!#REF!</definedName>
    <definedName name="CodeofFab">Data!$F$5:$F$15</definedName>
    <definedName name="CorrNozzle">'[1]Input Page'!$H$13</definedName>
    <definedName name="CorrShell">'[1]Input Page'!$H$12</definedName>
    <definedName name="CouplingRating">'[1]Data Page'!$K$44:$K$45</definedName>
    <definedName name="CurrentDesignBtmClosure">'[1]Input Page'!$H$17</definedName>
    <definedName name="CurrentDesignCart">'[1]Input Page'!$H$53</definedName>
    <definedName name="CurrentDesignSupport">'[1]Input Page'!$H$15</definedName>
    <definedName name="CurrentDesignTopClosure">'[1]Input Page'!$H$16</definedName>
    <definedName name="DesignGasketStyle">Data!$J$120:$J$124</definedName>
    <definedName name="DesignHeadLiftHorz">Data!$H$120:$H$124</definedName>
    <definedName name="DesignHeadLiftVert">Data!$F$120:$F$126</definedName>
    <definedName name="DesignHorVesselSupport">Data!$H$130:$H$132</definedName>
    <definedName name="DesignPressure">'[1]Input Page'!$H$4</definedName>
    <definedName name="DesignTemperature">'[1]Input Page'!$H$6</definedName>
    <definedName name="DesignVertVesselSupport">Data!$F$130:$F$136</definedName>
    <definedName name="DesignVesselClosure">Data!$F$96:$F$106</definedName>
    <definedName name="DesignVesselClosureHighTemp">Data!$F$111:$F$116</definedName>
    <definedName name="DestinationArea">Data!$E$5:$E$7</definedName>
    <definedName name="DestinationCountry">Data!$D$5:$D$246</definedName>
    <definedName name="DestinationProvinces">Data!$C$5:$C$17</definedName>
    <definedName name="DestinationStates">Data!$B$5:$B$54</definedName>
    <definedName name="DimBtmHdHT">'[1]Input Page'!$H$198</definedName>
    <definedName name="DimBtmNozStk">'[1]Input Page'!$H$197</definedName>
    <definedName name="DimCartLg">'[1]Input Page'!$H$204</definedName>
    <definedName name="DimCartPlThk">'[1]Input Page'!$H$203</definedName>
    <definedName name="DimCartStoolHt">'[1]Input Page'!$H$202</definedName>
    <definedName name="DimGrdClr">'[1]Input Page'!$H$195</definedName>
    <definedName name="DimOutd">'[1]Input Page'!$H$199</definedName>
    <definedName name="DimShellDia">'[1]Input Page'!$H$68</definedName>
    <definedName name="DimShellThk">'[1]Input Page'!$H$71</definedName>
    <definedName name="DimSumpHT">'[1]Input Page'!$H$206</definedName>
    <definedName name="DrawingIndexCart">'[1]Input Page'!$Q$53</definedName>
    <definedName name="EngSht" localSheetId="0">[2]Cover!$A$42</definedName>
    <definedName name="ExhRate" localSheetId="0">'[2]Quotation Inputs'!$A$35</definedName>
    <definedName name="FilletWeldA41">'[1]Data Page'!$U$64:$U$73</definedName>
    <definedName name="FlangeBoltDia">'[1]Flange Closure'!$DF$101:$DM$121</definedName>
    <definedName name="FlangeBoltDia1647">'[1]Flange Closure'!$DO$101:$DZ$119</definedName>
    <definedName name="FlangeClass">'[1]Flange Closure'!$O$50:$O$56</definedName>
    <definedName name="FlangeColumnLookup">'[1]Flange Closure'!$O$50:$P$56</definedName>
    <definedName name="FlangeDimBH">'[1]Flange Closure'!$CJ$101:$CQ$121</definedName>
    <definedName name="FlangeDimBHB1647">'[1]Flange Closure'!$CS$101:$DD$119</definedName>
    <definedName name="FlangeDimNB">'[1]Flange Closure'!$CJ$125:$CQ$145</definedName>
    <definedName name="FlangeDimNBB1647">'[1]Flange Closure'!$CS$125:$DD$143</definedName>
    <definedName name="FlangeDimO">'[1]Flange Closure'!$CJ$173:$CQ$193</definedName>
    <definedName name="FlangeDimOB1647">'[1]Flange Closure'!$CS$173:$DD$191</definedName>
    <definedName name="FlangeDimThk">'[1]Flange Closure'!$CJ$149:$CQ$169</definedName>
    <definedName name="FlangeDimThkBLB1647">'[1]Flange Closure'!$CS$149:$DD$167</definedName>
    <definedName name="FlangeDimY7">'[1]Flange Closure'!$CJ$77:$CQ$97</definedName>
    <definedName name="FlangeDimY8">'[1]Flange Closure'!$CS$77:$CZ$97</definedName>
    <definedName name="FlangeDimY9">'[1]Flange Closure'!$DB$77:$DI$97</definedName>
    <definedName name="FlangeDimYB1647">'[1]Flange Closure'!$DK$77:$DV$95</definedName>
    <definedName name="FlangeNominalSize">'[1]Data Page'!$A$102:$D$124</definedName>
    <definedName name="FlangeRTJColLook">'[1]Flange Closure'!$EE$5:$EK$32</definedName>
    <definedName name="FlangeRTJRingNum">'[1]Flange Closure'!$ED$5:$EL$31</definedName>
    <definedName name="FlangeWNWt_B1647">'[1]Flange Closure'!$CS$197:$DD$215</definedName>
    <definedName name="FlowCalc">'[1]Data Page'!$C$17:$D$31</definedName>
    <definedName name="FlowUnit">'[1]Data Page'!$A$17:$A$31</definedName>
    <definedName name="FluidProp">'Fluid Table'!$C$6:$AO$329</definedName>
    <definedName name="FracTable">'[1]Data Page'!$R$63:$U$90</definedName>
    <definedName name="GasketDia">'[1]Data Page'!$O$34:$O$38</definedName>
    <definedName name="GasketMY">'[1]Data Page'!$K$36:$M$40</definedName>
    <definedName name="GasketTypeAll">'[1]Data Page'!$K$36:$K$40</definedName>
    <definedName name="GasketTypeNone">'[1]Data Page'!$K$38</definedName>
    <definedName name="GasketTypeORing">'[1]Data Page'!$K$39</definedName>
    <definedName name="GasketTypeRing">'[1]Data Page'!$K$40</definedName>
    <definedName name="HeadLiftTypeHor">'[1]Data Page'!$N$23:$N$24</definedName>
    <definedName name="HeadLiftTypeVert">'[1]Data Page'!$K$23:$K$28</definedName>
    <definedName name="HeadLiftTypeVertLook">'[1]Data Page'!$K$23:$L$28</definedName>
    <definedName name="HorVesselSupport">'[1]Input Page'!$AH$67:$AI$67</definedName>
    <definedName name="Input">[2]Matl!$A$3</definedName>
    <definedName name="LowestNozzle">'[1]Data Page'!$Q$130:$Q$171</definedName>
    <definedName name="MatlCusBolt">'[1]Data Page'!$C$36:$C$44</definedName>
    <definedName name="MatlCusFlange">'[1]Data Page'!$N$131:$N$222</definedName>
    <definedName name="MatlCusFlangeType">'[1]Data Page'!$N$131:$O$222</definedName>
    <definedName name="MatlCusPipe">'[1]Data Page'!$F$35:$F$44</definedName>
    <definedName name="MatlCusShell">'[1]Data Page'!$H$36:$H$63</definedName>
    <definedName name="MatlCusSupport">'[1]Data Page'!$A$36:$A$45</definedName>
    <definedName name="MatlForgeFlanges">'[1]Flange Closure'!$X$6:$AB$67</definedName>
    <definedName name="MatlForgeFlanges1647">'[1]Flange Closure'!$X$71:$AB$98</definedName>
    <definedName name="MatlMasterTable">'[1]Matl Table'!$B$16:$Y$75</definedName>
    <definedName name="MatlProp">'[1]Matl Table'!$A$5:$R$10</definedName>
    <definedName name="MatlUnit">'[1]Matl Table'!$A$5:$A$10</definedName>
    <definedName name="MetGasketIDDim">'[1]Flange Closure'!$CJ$28:$CQ$48</definedName>
    <definedName name="MetGasketIDDimB1647">'[1]Flange Closure'!$CS$28:$DD$46</definedName>
    <definedName name="MetGasketInnerRingDim">'[1]Flange Closure'!$CJ$5:$CQ$25</definedName>
    <definedName name="MetGasketInnerRingDimB1647">'[1]Flange Closure'!$CS$5:$DD$23</definedName>
    <definedName name="MetGasketODB1647">'[1]Flange Closure'!$CN$52:$CY$70</definedName>
    <definedName name="MetGasketODDim">'[1]Flange Closure'!$CJ$52:$CL$72</definedName>
    <definedName name="Misc" localSheetId="0">[2]Cover!$A$40</definedName>
    <definedName name="NDEMTUnit">'[1]Data Page'!$A$51:$A$52</definedName>
    <definedName name="NDEPTUnit">'[1]Data Page'!$C$51:$C$52</definedName>
    <definedName name="NDERTUnit">'[1]Data Page'!$A$57:$A$62</definedName>
    <definedName name="NDEUTUnit">'[1]Data Page'!$D$51:$D$52</definedName>
    <definedName name="NomSize">'[1]Flange Closure'!$S$7:$U$26</definedName>
    <definedName name="NomSizeB1647">'[1]Flange Closure'!$S$30:$U$47</definedName>
    <definedName name="None">'[1]Data Page'!$C$51</definedName>
    <definedName name="NonMetGasketDim">'[1]Flange Closure'!$DF$28:$DN$48</definedName>
    <definedName name="NonMetGasketDimB1647">'[1]Flange Closure'!$DP$28:$EA$46</definedName>
    <definedName name="NonMetGasketODB1647">'[1]Flange Closure'!$DA$52:$DL$70</definedName>
    <definedName name="NozzleDiaSch">'[1]Data Page'!$G$216:$G$238</definedName>
    <definedName name="NozzleFlangeTypeTable1">'[1]Data Page'!$K$50:$K$59</definedName>
    <definedName name="NozzleFlangeTypeTable2">'[1]Data Page'!$K$50:$K$55</definedName>
    <definedName name="NozzleFlangeTypeTable3">'[1]Data Page'!$K$55:$K$57</definedName>
    <definedName name="NozzlePur" localSheetId="0">'Data Sheet'!$O$87:$O$97</definedName>
    <definedName name="NozzlePur">'[1]Data Page'!$E$215:$E$229</definedName>
    <definedName name="NozzleSValue">'[1]Input Page'!$J$34</definedName>
    <definedName name="Page" localSheetId="0">'Data Sheet'!$J$3</definedName>
    <definedName name="Page">'[1]Input Page'!$Q$1</definedName>
    <definedName name="Page1" localSheetId="0">'Data Sheet'!$A$3:$K$83</definedName>
    <definedName name="Page2" localSheetId="0">'Data Sheet'!$A$84:$K$132</definedName>
    <definedName name="PagesOnThisSheet" localSheetId="0">'Data Sheet'!$S$3</definedName>
    <definedName name="PageTest" localSheetId="0">'Data Sheet'!$O$3</definedName>
    <definedName name="PipeActThk">'[1]Input Page'!$AA$30:$AP$52</definedName>
    <definedName name="PipeNom">'[1]Input Page'!$AA$4:$AA$26</definedName>
    <definedName name="PipeSch">'[1]Input Page'!$AA$4:$AO$26</definedName>
    <definedName name="PressCalc">'[1]Data Page'!$C$7:$D$13</definedName>
    <definedName name="PressUnit">'[1]Data Page'!$A$7:$A$13</definedName>
    <definedName name="_xlnm.Print_Area" localSheetId="0">'Data Sheet'!$A$3:$K$132</definedName>
    <definedName name="Quotesht" localSheetId="0">[2]Cover!$A$41</definedName>
    <definedName name="RepadSValue">'[1]Input Page'!$J$35</definedName>
    <definedName name="RFBL_Wt_B165">'[1]Flange Closure'!$CJ$335:$CQ$355</definedName>
    <definedName name="RFLP_Wt_B165">'[1]Flange Closure'!$CJ$312:$CQ$332</definedName>
    <definedName name="RFLWN_Wt_B165">'[1]Flange Closure'!$CJ$220:$CQ$240</definedName>
    <definedName name="RFSO_Wt_B165">'[1]Flange Closure'!$CJ$197:$CQ$217</definedName>
    <definedName name="RFSW_Wt_B165">'[1]Flange Closure'!$CJ$266:$CQ$286</definedName>
    <definedName name="RFTH_Wt_B165">'[1]Flange Closure'!$CJ$243:$CQ$263</definedName>
    <definedName name="RFWN_Wt_B165">'[1]Flange Closure'!$CJ$289:$CQ$309</definedName>
    <definedName name="RingClosureData">'[1]Data Page'!$R$7:$Y$45</definedName>
    <definedName name="sCommision" localSheetId="0">'[2]Quotation Inputs'!$A$33</definedName>
    <definedName name="sEngRate" localSheetId="0">'[2]Quotation Inputs'!$A$31</definedName>
    <definedName name="sGrossMargin" localSheetId="0">'[2]Quotation Inputs'!$A$32</definedName>
    <definedName name="ShellSValue">'[1]Input Page'!$J$33</definedName>
    <definedName name="ShippingTerm">Data!$H$5:$H$17</definedName>
    <definedName name="sShopRate" localSheetId="0">'[2]Quotation Inputs'!$A$30</definedName>
    <definedName name="SwingBoltDia">'[1]Data Page'!$O$42:$O$49</definedName>
    <definedName name="SwingBoltRootArea">'[1]Data Page'!$O$42:$P$49</definedName>
    <definedName name="Table1" localSheetId="0">'[2]~FWWFX(4.56)V0136C150'!$O$11:$DN$40</definedName>
    <definedName name="Table4" localSheetId="0">'[2]~FWWFX(4.56)V0136C150'!$S$48:$V$58</definedName>
    <definedName name="TCPage1" localSheetId="0">'[2]Table of Contents'!$E$4</definedName>
    <definedName name="TCRow1" localSheetId="0">'[2]Table of Contents'!$B$4</definedName>
    <definedName name="Temp1" localSheetId="0">[2]Cover!$A$41</definedName>
    <definedName name="TempCalc">'[1]Data Page'!$H$7:$I$10</definedName>
    <definedName name="TempCalcDesign">'[1]Data Page'!$H$15:$I$18</definedName>
    <definedName name="TempLookup">'[1]Data Page'!$A$175:$C$196</definedName>
    <definedName name="TempLookupShell">'[1]Data Page'!$A$175:$C$208</definedName>
    <definedName name="TempUnit">'[1]Data Page'!$F$7:$F$10</definedName>
    <definedName name="TopGasketN">'[1]Input Page'!$H$88</definedName>
    <definedName name="TopHdSValue">'[1]Input Page'!$J$110</definedName>
    <definedName name="TotalPages" localSheetId="0">[2]Cover!$C$21</definedName>
    <definedName name="UnitAllCoating">Data!$T$130:$T$137</definedName>
    <definedName name="UnitASMEMaterial">Data!$P$98:$AG$104</definedName>
    <definedName name="UnitCarbonSteelCoating">Data!$P$130:$P$135</definedName>
    <definedName name="UnitConnectionRating">Data!$P$186</definedName>
    <definedName name="UnitCouplingRating">Data!$P$182:$P$183</definedName>
    <definedName name="UnitDensity">Data!$P$75:$P$78</definedName>
    <definedName name="UnitFlangeRating">Data!$P$172:$P$178</definedName>
    <definedName name="UnitFlatGasketMaterial">Data!$J$130:$J$201</definedName>
    <definedName name="UnitFluidName">'Fluid Table'!$C$7:$C$329</definedName>
    <definedName name="UnitFluids">'Fluid Table'!$C$7:$I$329</definedName>
    <definedName name="UnitNozzleConnections">Data!$P$165:$P$168</definedName>
    <definedName name="UnitNozzleDia">Data!$R$148:$R$170</definedName>
    <definedName name="UnitNozzlePur">Data!$P$147:$P$161</definedName>
    <definedName name="UnitORingMaterial">Data!$L$130:$L$150</definedName>
    <definedName name="UnitParticulateSize">Data!$K$75:$K$78</definedName>
    <definedName name="UnitPressure">Data!$K$44:$K$50</definedName>
    <definedName name="UnitRingJointMaterial">Data!$L$155:$L$179</definedName>
    <definedName name="UnitService">Data!$P$141:$P$143</definedName>
    <definedName name="UnitsFlowRate">Data!$F$23:$F$40</definedName>
    <definedName name="UnitStainlessSteelCoating">Data!$R$130:$R$134</definedName>
    <definedName name="UnitStdMaterial">Data!$P$98:$P$104</definedName>
    <definedName name="UnitsTemp">Data!$K$23:$K$26</definedName>
    <definedName name="UnitViscosity">Data!$K$89:$K$91</definedName>
    <definedName name="VertVesselSupport">'[1]Input Page'!$AB$67:$AH$67</definedName>
    <definedName name="VesselClosure">'[1]Data Page'!$Y$50:$Y$60</definedName>
    <definedName name="VesselClosureHighTemp">'[1]Data Page'!$AF$50:$AF$55</definedName>
    <definedName name="VesselOrient">'[1]Data Page'!$F$26:$F$27</definedName>
    <definedName name="VSize" localSheetId="0">'[2]~FWWFX(4.56)V0136C150'!$B$2</definedName>
    <definedName name="WeldActualSize">'[1]Welding Hrs'!$A$115:$E$137</definedName>
    <definedName name="WeldEfficiency">'[1]Input Page'!$W$33</definedName>
    <definedName name="WeldFlangeType">'[1]Welding Hrs'!$A$103:$B$112</definedName>
  </definedNames>
  <calcPr calcId="162913"/>
</workbook>
</file>

<file path=xl/calcChain.xml><?xml version="1.0" encoding="utf-8"?>
<calcChain xmlns="http://schemas.openxmlformats.org/spreadsheetml/2006/main">
  <c r="B55" i="1" l="1"/>
  <c r="D38" i="1" l="1"/>
  <c r="B59" i="1" l="1"/>
  <c r="B58" i="1"/>
  <c r="B57" i="1"/>
  <c r="B56" i="1"/>
  <c r="G54" i="1" l="1"/>
  <c r="H140" i="2" l="1"/>
  <c r="I58" i="4" l="1"/>
  <c r="D58" i="4"/>
  <c r="I57" i="4"/>
  <c r="D57" i="4"/>
  <c r="I62" i="1"/>
  <c r="I61" i="1"/>
  <c r="D62" i="1"/>
  <c r="D61" i="1"/>
  <c r="D50" i="1"/>
  <c r="I51" i="1"/>
  <c r="G41" i="1" l="1"/>
  <c r="I50" i="1"/>
  <c r="D51" i="1" l="1"/>
  <c r="I44" i="1"/>
  <c r="I43" i="1"/>
  <c r="I42" i="1"/>
  <c r="Q91" i="2"/>
  <c r="B39" i="4" s="1"/>
  <c r="Q89" i="2"/>
  <c r="Q90" i="2"/>
  <c r="Q86" i="2"/>
  <c r="Q85" i="2"/>
  <c r="Q84" i="2"/>
  <c r="Q83" i="2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7" i="3"/>
  <c r="B26" i="4"/>
  <c r="L85" i="2"/>
  <c r="B33" i="4" s="1"/>
  <c r="L84" i="2"/>
  <c r="L83" i="2"/>
  <c r="L82" i="2"/>
  <c r="B37" i="4" l="1"/>
  <c r="B38" i="4" s="1"/>
  <c r="Q71" i="2"/>
  <c r="G30" i="4" s="1"/>
  <c r="Q70" i="2"/>
  <c r="Q69" i="2"/>
  <c r="Q68" i="2"/>
  <c r="Q67" i="2"/>
  <c r="Q66" i="2"/>
  <c r="Q65" i="2"/>
  <c r="L71" i="2"/>
  <c r="B30" i="4" s="1"/>
  <c r="L70" i="2"/>
  <c r="L69" i="2"/>
  <c r="L68" i="2"/>
  <c r="L67" i="2"/>
  <c r="L66" i="2"/>
  <c r="L65" i="2"/>
  <c r="O41" i="2"/>
  <c r="O40" i="2"/>
  <c r="O39" i="2"/>
  <c r="G28" i="4" s="1"/>
  <c r="O38" i="2"/>
  <c r="L41" i="2"/>
  <c r="L40" i="2"/>
  <c r="B28" i="4" s="1"/>
  <c r="L39" i="2"/>
  <c r="L38" i="2"/>
  <c r="Q61" i="2"/>
  <c r="Q60" i="2"/>
  <c r="Q59" i="2"/>
  <c r="Q58" i="2"/>
  <c r="Q57" i="2"/>
  <c r="Q56" i="2"/>
  <c r="Q55" i="2"/>
  <c r="L60" i="2"/>
  <c r="L59" i="2"/>
  <c r="L58" i="2"/>
  <c r="L56" i="2"/>
  <c r="L55" i="2"/>
  <c r="L61" i="2"/>
  <c r="L57" i="2"/>
  <c r="B29" i="4" l="1"/>
  <c r="G29" i="4"/>
  <c r="O34" i="2"/>
  <c r="O33" i="2"/>
  <c r="O32" i="2"/>
  <c r="G27" i="4" s="1"/>
  <c r="O31" i="2"/>
  <c r="L34" i="2"/>
  <c r="L33" i="2"/>
  <c r="L32" i="2"/>
  <c r="B27" i="4" s="1"/>
  <c r="L31" i="2"/>
  <c r="G26" i="4"/>
  <c r="F18" i="1" l="1"/>
</calcChain>
</file>

<file path=xl/sharedStrings.xml><?xml version="1.0" encoding="utf-8"?>
<sst xmlns="http://schemas.openxmlformats.org/spreadsheetml/2006/main" count="11941" uniqueCount="1250">
  <si>
    <t>(a)</t>
  </si>
  <si>
    <t>PROJECT DATA</t>
  </si>
  <si>
    <t>(b)</t>
  </si>
  <si>
    <t>PROCESS DATA</t>
  </si>
  <si>
    <t>(c)</t>
  </si>
  <si>
    <t>(d)</t>
  </si>
  <si>
    <t>VESSEL DATA</t>
  </si>
  <si>
    <t>Nozzles</t>
  </si>
  <si>
    <t>(e)</t>
  </si>
  <si>
    <t>(f)</t>
  </si>
  <si>
    <t>FINISHES</t>
  </si>
  <si>
    <t>(g)</t>
  </si>
  <si>
    <t>CODE REQUIREMENTS</t>
  </si>
  <si>
    <t>ASME B31.1</t>
  </si>
  <si>
    <t>ASME B31.3</t>
  </si>
  <si>
    <t>(h)</t>
  </si>
  <si>
    <t>TESTING REQUIREMENTS</t>
  </si>
  <si>
    <t>CONNECTIONS</t>
  </si>
  <si>
    <t>Mark #</t>
  </si>
  <si>
    <t>Purpose</t>
  </si>
  <si>
    <t>Size</t>
  </si>
  <si>
    <t>Class</t>
  </si>
  <si>
    <t>Nuts</t>
  </si>
  <si>
    <t>Qty</t>
  </si>
  <si>
    <t>N1</t>
  </si>
  <si>
    <t>N2</t>
  </si>
  <si>
    <t>N3</t>
  </si>
  <si>
    <t>N4</t>
  </si>
  <si>
    <t>N5</t>
  </si>
  <si>
    <t>N6</t>
  </si>
  <si>
    <t>Carbon Steel</t>
  </si>
  <si>
    <t>Nominal</t>
  </si>
  <si>
    <t>FLUID PROPERTIES</t>
  </si>
  <si>
    <t>PARTICULATE PROPERTIES</t>
  </si>
  <si>
    <t>(i)</t>
  </si>
  <si>
    <t> Alberta</t>
  </si>
  <si>
    <t> British Columbia</t>
  </si>
  <si>
    <t> Manitoba</t>
  </si>
  <si>
    <t> New Brunswick</t>
  </si>
  <si>
    <t> Newfoundland and Labrador</t>
  </si>
  <si>
    <t> Northwest Territories</t>
  </si>
  <si>
    <t> Nova Scotia</t>
  </si>
  <si>
    <t> Nunavut</t>
  </si>
  <si>
    <t> Ontario</t>
  </si>
  <si>
    <t> Prince Edward Island</t>
  </si>
  <si>
    <t> Quebec</t>
  </si>
  <si>
    <t> Saskatchewan</t>
  </si>
  <si>
    <t> Yukon</t>
  </si>
  <si>
    <r>
      <t>Alabama</t>
    </r>
    <r>
      <rPr>
        <sz val="10"/>
        <color indexed="8"/>
        <rFont val="Arial"/>
        <family val="2"/>
      </rPr>
      <t> </t>
    </r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</si>
  <si>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</si>
  <si>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</si>
  <si>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</si>
  <si>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</si>
  <si>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</si>
  <si>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</si>
  <si>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</si>
  <si>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</si>
  <si>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</si>
  <si>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</si>
  <si>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</si>
  <si>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</si>
  <si>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</si>
  <si>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</si>
  <si>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</si>
  <si>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</si>
  <si>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</si>
  <si>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</si>
  <si>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</si>
  <si>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</si>
  <si>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</si>
  <si>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</si>
  <si>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</si>
  <si>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</si>
  <si>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</si>
  <si>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</si>
  <si>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</si>
  <si>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</si>
  <si>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</si>
  <si>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</si>
  <si>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</si>
  <si>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</si>
  <si>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</si>
  <si>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</si>
  <si>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</si>
  <si>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</si>
  <si>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</si>
  <si>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</si>
  <si>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</si>
  <si>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</si>
  <si>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</si>
  <si>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</si>
  <si>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</si>
  <si>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</si>
  <si>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</si>
  <si>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</si>
  <si>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</si>
  <si>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</si>
  <si>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</si>
  <si>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</si>
  <si>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</si>
  <si>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</si>
  <si>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</si>
  <si>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</si>
  <si>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</si>
  <si>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</si>
  <si>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</si>
  <si>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</si>
  <si>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</si>
  <si>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</si>
  <si>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</si>
  <si>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</si>
  <si>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</si>
  <si>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</si>
  <si>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</si>
  <si>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</si>
  <si>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</si>
  <si>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N25</t>
  </si>
  <si>
    <t>N26</t>
  </si>
  <si>
    <t>N27</t>
  </si>
  <si>
    <t>N28</t>
  </si>
  <si>
    <t>N29</t>
  </si>
  <si>
    <t>N30</t>
  </si>
  <si>
    <t>&lt;- Customer</t>
  </si>
  <si>
    <t>&lt;- Project Name</t>
  </si>
  <si>
    <t>&lt;- Contact Name</t>
  </si>
  <si>
    <t>&lt;- Contact Telephone #</t>
  </si>
  <si>
    <t>&lt;- Contact e-mail</t>
  </si>
  <si>
    <t>&lt;- Customer Reference #</t>
  </si>
  <si>
    <t>&lt;- Quotation Number</t>
  </si>
  <si>
    <t>&lt;- Quote Due Date</t>
  </si>
  <si>
    <t>&lt;- Budgetary or Firm</t>
  </si>
  <si>
    <t>&lt;- What is Destination Area</t>
  </si>
  <si>
    <t>&lt;- Code of Construction</t>
  </si>
  <si>
    <t>&lt;- Description of Shipping</t>
  </si>
  <si>
    <t>Afghanistan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</si>
  <si>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</si>
  <si>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</si>
  <si>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</si>
  <si>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</si>
  <si>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</si>
  <si>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</si>
  <si>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</si>
  <si>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</si>
  <si>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</si>
  <si>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</si>
  <si>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</si>
  <si>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Bahamas</t>
  </si>
  <si>
    <t>Bahrain</t>
  </si>
  <si>
    <t>Bangladesh</t>
  </si>
  <si>
    <t>Barbados</t>
  </si>
  <si>
    <t>Belarus</t>
  </si>
  <si>
    <t>Belgium</t>
  </si>
  <si>
    <t>Belize</t>
  </si>
  <si>
    <t>Benin, Republic of</t>
  </si>
  <si>
    <t>Bermuda</t>
  </si>
  <si>
    <t>Bhutan</t>
  </si>
  <si>
    <t>Bolivia</t>
  </si>
  <si>
    <t>Bosnia and Herzegovina</t>
  </si>
  <si>
    <t>Botswana</t>
  </si>
  <si>
    <t>Brazil</t>
  </si>
  <si>
    <t>British Virgin Islands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</si>
  <si>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</si>
  <si>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</si>
  <si>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</si>
  <si>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</si>
  <si>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</si>
  <si>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</si>
  <si>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</si>
  <si>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 Islands</t>
  </si>
  <si>
    <t>Cayman Islands</t>
  </si>
  <si>
    <t>Central African Rep</t>
  </si>
  <si>
    <t>Chad Republic</t>
  </si>
  <si>
    <t>Chatham Island, NZ</t>
  </si>
  <si>
    <t>Chile</t>
  </si>
  <si>
    <t>China</t>
  </si>
  <si>
    <t>Christmas Island</t>
  </si>
  <si>
    <t>Cocos Islands</t>
  </si>
  <si>
    <t>Colombia</t>
  </si>
  <si>
    <t>Comoros</t>
  </si>
  <si>
    <t>Congo</t>
  </si>
  <si>
    <t>Cook Islands</t>
  </si>
  <si>
    <t>Costa Rica</t>
  </si>
  <si>
    <t>Croatia</t>
  </si>
  <si>
    <t>Cuba</t>
  </si>
  <si>
    <t>Curacao</t>
  </si>
  <si>
    <t>Cyprus</t>
  </si>
  <si>
    <t>Czech Republic</t>
  </si>
  <si>
    <t>Denmark</t>
  </si>
  <si>
    <t>Diego Garcia</t>
  </si>
  <si>
    <t>Djibouti</t>
  </si>
  <si>
    <t>Dominica</t>
  </si>
  <si>
    <t>Dominican Republic</t>
  </si>
  <si>
    <t>Easter Island</t>
  </si>
  <si>
    <t>Ecuador</t>
  </si>
  <si>
    <t>Egypt</t>
  </si>
  <si>
    <t>El Salvador</t>
  </si>
  <si>
    <t>Equitorial Guinea</t>
  </si>
  <si>
    <t>Eritrea</t>
  </si>
  <si>
    <t>Estonia</t>
  </si>
  <si>
    <t>Ethiopia</t>
  </si>
  <si>
    <t>Falkland Islands</t>
  </si>
  <si>
    <t>Faroe Islands</t>
  </si>
  <si>
    <t>Fiji Islands</t>
  </si>
  <si>
    <t>Finland</t>
  </si>
  <si>
    <t>France</t>
  </si>
  <si>
    <t>French Antilles</t>
  </si>
  <si>
    <t>French Guiana</t>
  </si>
  <si>
    <t>French Polynesia</t>
  </si>
  <si>
    <t>Gabon Republic</t>
  </si>
  <si>
    <t>Gambia</t>
  </si>
  <si>
    <t>Germany</t>
  </si>
  <si>
    <t>Ghana</t>
  </si>
  <si>
    <t>Gibraltar</t>
  </si>
  <si>
    <t>Greece</t>
  </si>
  <si>
    <t>Greenland</t>
  </si>
  <si>
    <t>Grenada and Carriacuou</t>
  </si>
  <si>
    <t>Grenadin Islands</t>
  </si>
  <si>
    <t>Guadeloupe</t>
  </si>
  <si>
    <t>Guam</t>
  </si>
  <si>
    <t>Guantanamo Bay</t>
  </si>
  <si>
    <t>Guatemala</t>
  </si>
  <si>
    <t>Guiana</t>
  </si>
  <si>
    <t>Guinea, Bissau</t>
  </si>
  <si>
    <t>Guinea, Rep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</si>
  <si>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</si>
  <si>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</si>
  <si>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</si>
  <si>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</si>
  <si>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</si>
  <si>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</si>
  <si>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</si>
  <si>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</si>
  <si>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Inmarsat</t>
  </si>
  <si>
    <t>Iran</t>
  </si>
  <si>
    <t>Iraq</t>
  </si>
  <si>
    <t>Ireland</t>
  </si>
  <si>
    <t>Israel</t>
  </si>
  <si>
    <t>Italy</t>
  </si>
  <si>
    <t>Ivory Coast</t>
  </si>
  <si>
    <t>Jamaica</t>
  </si>
  <si>
    <t>Japan</t>
  </si>
  <si>
    <t>Jordan</t>
  </si>
  <si>
    <t>Kazakhstan</t>
  </si>
  <si>
    <t>Kenya</t>
  </si>
  <si>
    <t>Kiribati</t>
  </si>
  <si>
    <t>Korea, North</t>
  </si>
  <si>
    <t>Korea, South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</si>
  <si>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</si>
  <si>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</si>
  <si>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</si>
  <si>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</si>
  <si>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</si>
  <si>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</si>
  <si>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</si>
  <si>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</si>
  <si>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</si>
  <si>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</si>
  <si>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</si>
  <si>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</si>
  <si>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Macedonia, FYROM</t>
  </si>
  <si>
    <t>Madagascar</t>
  </si>
  <si>
    <t>Malawi</t>
  </si>
  <si>
    <t>Malaysia</t>
  </si>
  <si>
    <t>Maldives</t>
  </si>
  <si>
    <t>Mali Republic</t>
  </si>
  <si>
    <t>Malta</t>
  </si>
  <si>
    <t>Mariana Islands</t>
  </si>
  <si>
    <t>Marshall Islands</t>
  </si>
  <si>
    <t>Martinique</t>
  </si>
  <si>
    <t>Mauritania</t>
  </si>
  <si>
    <t>Mauritius</t>
  </si>
  <si>
    <t>Mayotte Island</t>
  </si>
  <si>
    <t>Mexico</t>
  </si>
  <si>
    <t>Micronesia, Fed States</t>
  </si>
  <si>
    <t>Midway Islands</t>
  </si>
  <si>
    <t>Miquelon</t>
  </si>
  <si>
    <t>Moldova</t>
  </si>
  <si>
    <t>Monaco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</si>
  <si>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</si>
  <si>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</si>
  <si>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</si>
  <si>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</si>
  <si>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</si>
  <si>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</si>
  <si>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</si>
  <si>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</si>
  <si>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Neth. Antilles</t>
  </si>
  <si>
    <t>Netherlands</t>
  </si>
  <si>
    <t>Nevis</t>
  </si>
  <si>
    <t>New Caledonia</t>
  </si>
  <si>
    <t>New Zealand</t>
  </si>
  <si>
    <t>Nicaragua</t>
  </si>
  <si>
    <t>Niger Republic</t>
  </si>
  <si>
    <t>Nigeria</t>
  </si>
  <si>
    <t>Niue</t>
  </si>
  <si>
    <t>Norfolk Island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</si>
  <si>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</si>
  <si>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</si>
  <si>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</si>
  <si>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</si>
  <si>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</si>
  <si>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</si>
  <si>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</si>
  <si>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</si>
  <si>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</si>
  <si>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</si>
  <si>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</si>
  <si>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Principe</t>
  </si>
  <si>
    <t>Puerto Rico</t>
  </si>
  <si>
    <t>Qatar</t>
  </si>
  <si>
    <t>Reunion Island</t>
  </si>
  <si>
    <t>Romania</t>
  </si>
  <si>
    <t>Russia</t>
  </si>
  <si>
    <t>Rwanda</t>
  </si>
  <si>
    <t>Saipan</t>
  </si>
  <si>
    <t>San Marino</t>
  </si>
  <si>
    <t>Sao Tome</t>
  </si>
  <si>
    <t>Saudi Arabia</t>
  </si>
  <si>
    <t>Senegal Republic</t>
  </si>
  <si>
    <t>Serbia, Republic of</t>
  </si>
  <si>
    <t>Seychelles</t>
  </si>
  <si>
    <t>Sierra Leone</t>
  </si>
  <si>
    <t>Singapore</t>
  </si>
  <si>
    <t>Slovakia</t>
  </si>
  <si>
    <t>Slovenia</t>
  </si>
  <si>
    <t>Solomon Islands</t>
  </si>
  <si>
    <t>Somalia Republic</t>
  </si>
  <si>
    <t>South Africa</t>
  </si>
  <si>
    <t>Spain</t>
  </si>
  <si>
    <t>Sri Lanka</t>
  </si>
  <si>
    <t>St. Helena</t>
  </si>
  <si>
    <t>St. Kitts</t>
  </si>
  <si>
    <t>St. Lucia</t>
  </si>
  <si>
    <t>St. Pierre et Miquelon</t>
  </si>
  <si>
    <t>St. Vincent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</si>
  <si>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</si>
  <si>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</si>
  <si>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</si>
  <si>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</si>
  <si>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</si>
  <si>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</si>
  <si>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</si>
  <si>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</si>
  <si>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</si>
  <si>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</si>
  <si>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</si>
  <si>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</si>
  <si>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</si>
  <si>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</si>
  <si>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</si>
  <si>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</si>
  <si>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</si>
  <si>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</si>
  <si>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</si>
  <si>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</si>
  <si>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</si>
  <si>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</si>
  <si>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</si>
  <si>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</si>
  <si>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</si>
  <si>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US Virgin Islands</t>
  </si>
  <si>
    <t>Uzbekistan</t>
  </si>
  <si>
    <t>Vanuatu</t>
  </si>
  <si>
    <t>Vatican city</t>
  </si>
  <si>
    <t>Venezuela</t>
  </si>
  <si>
    <t>Vietnam, Soc Republic of</t>
  </si>
  <si>
    <t>Wake Island</t>
  </si>
  <si>
    <t>Wallis and Futuna Islands</t>
  </si>
  <si>
    <t>Western Samoa</t>
  </si>
  <si>
    <t>Yemen</t>
  </si>
  <si>
    <t>Yugoslavia</t>
  </si>
  <si>
    <t>Zaire</t>
  </si>
  <si>
    <t>Zambia</t>
  </si>
  <si>
    <t>Zanzibar</t>
  </si>
  <si>
    <t>Zimbabwe</t>
  </si>
  <si>
    <t>USA</t>
  </si>
  <si>
    <t>International</t>
  </si>
  <si>
    <t>Table: DestinationArea</t>
  </si>
  <si>
    <t>Table:DestinationState</t>
  </si>
  <si>
    <t>Table:DestinationProvience</t>
  </si>
  <si>
    <t>Table:DestinationCountry</t>
  </si>
  <si>
    <t>ASME Sect. VIII, Div.1</t>
  </si>
  <si>
    <t>CSA N285.0 CL-1 (SEC III CL-1)</t>
  </si>
  <si>
    <t>CSA N285.0 CL-2 (SEC III CL-2)</t>
  </si>
  <si>
    <t>CSA N285.0 CL-3 (SEC III CL-3)</t>
  </si>
  <si>
    <t>Non-Code</t>
  </si>
  <si>
    <t>ASME Sect. VIII, Div.1+BPE-2007</t>
  </si>
  <si>
    <t>ASME Sect. III, Sub NB (Class 1)</t>
  </si>
  <si>
    <t>ASME Sect. III, Sub NC (Class 2)</t>
  </si>
  <si>
    <t>ASME Sect. III, Sub ND (Class 3)</t>
  </si>
  <si>
    <t>Table:CodeofFab</t>
  </si>
  <si>
    <t>&lt;- Delivery Date</t>
  </si>
  <si>
    <t>CFR</t>
  </si>
  <si>
    <t>COST AND FREIGHT</t>
  </si>
  <si>
    <t>CIF</t>
  </si>
  <si>
    <t>COST, INSURANCE AND FREIGHT</t>
  </si>
  <si>
    <t>CIP</t>
  </si>
  <si>
    <t>CARRIAGE AND INSURANCE PAID TO</t>
  </si>
  <si>
    <t>CPT</t>
  </si>
  <si>
    <t>CARRIAGE PAID TO</t>
  </si>
  <si>
    <t>DAF</t>
  </si>
  <si>
    <t>DELIVERED AT FRONTIER</t>
  </si>
  <si>
    <t>DDP</t>
  </si>
  <si>
    <t>DELIVERED DUTY PAID</t>
  </si>
  <si>
    <t>DDU</t>
  </si>
  <si>
    <t>DELIVERED DUTY UNPAID</t>
  </si>
  <si>
    <t>DEQ</t>
  </si>
  <si>
    <t>DELIVERED EX QUAY</t>
  </si>
  <si>
    <t>DES</t>
  </si>
  <si>
    <t>DELIVERED EX SHIP</t>
  </si>
  <si>
    <t>EXW</t>
  </si>
  <si>
    <t>EX WORKS</t>
  </si>
  <si>
    <t>FAS</t>
  </si>
  <si>
    <t>FREE ALONGSIDE SHIP</t>
  </si>
  <si>
    <t>FCA</t>
  </si>
  <si>
    <t>FREE CARRIER</t>
  </si>
  <si>
    <t>FOB</t>
  </si>
  <si>
    <t>FREE ON BOARD</t>
  </si>
  <si>
    <t>Table:ShippingTerm</t>
  </si>
  <si>
    <t>&lt;- INCO Shipping Term</t>
  </si>
  <si>
    <t>&lt;- Price Validity (days)</t>
  </si>
  <si>
    <t>&lt;- Tag No</t>
  </si>
  <si>
    <t>&lt;- Qty</t>
  </si>
  <si>
    <t>&lt;- Unit of Measure</t>
  </si>
  <si>
    <t>304L</t>
  </si>
  <si>
    <t>316L</t>
  </si>
  <si>
    <t>A-36</t>
  </si>
  <si>
    <t>Lookup</t>
  </si>
  <si>
    <t>Ref</t>
  </si>
  <si>
    <t>Value</t>
  </si>
  <si>
    <t>Steel</t>
  </si>
  <si>
    <t>Temperature</t>
  </si>
  <si>
    <t>Density</t>
  </si>
  <si>
    <r>
      <t xml:space="preserve">- </t>
    </r>
    <r>
      <rPr>
        <i/>
        <sz val="8"/>
        <rFont val="Arial"/>
        <family val="2"/>
      </rPr>
      <t>t</t>
    </r>
    <r>
      <rPr>
        <sz val="8"/>
        <rFont val="Arial"/>
        <family val="2"/>
      </rPr>
      <t xml:space="preserve"> -</t>
    </r>
  </si>
  <si>
    <r>
      <t xml:space="preserve">- </t>
    </r>
    <r>
      <rPr>
        <i/>
        <sz val="8"/>
        <rFont val="Arial"/>
        <family val="2"/>
      </rPr>
      <t>ρ</t>
    </r>
    <r>
      <rPr>
        <sz val="8"/>
        <rFont val="Arial"/>
        <family val="2"/>
      </rPr>
      <t xml:space="preserve"> -</t>
    </r>
  </si>
  <si>
    <t>Description</t>
  </si>
  <si>
    <r>
      <t>(</t>
    </r>
    <r>
      <rPr>
        <i/>
        <vertAlign val="superscript"/>
        <sz val="8"/>
        <rFont val="Arial"/>
        <family val="2"/>
      </rPr>
      <t>o</t>
    </r>
    <r>
      <rPr>
        <i/>
        <sz val="8"/>
        <rFont val="Arial"/>
        <family val="2"/>
      </rPr>
      <t>C)</t>
    </r>
  </si>
  <si>
    <r>
      <t>(kg/m</t>
    </r>
    <r>
      <rPr>
        <i/>
        <vertAlign val="superscript"/>
        <sz val="8"/>
        <rFont val="Arial"/>
        <family val="2"/>
      </rPr>
      <t>3</t>
    </r>
    <r>
      <rPr>
        <i/>
        <sz val="8"/>
        <rFont val="Arial"/>
        <family val="2"/>
      </rPr>
      <t>)</t>
    </r>
  </si>
  <si>
    <t>Cst</t>
  </si>
  <si>
    <t>CSR</t>
  </si>
  <si>
    <t>Matl Std</t>
  </si>
  <si>
    <t>302 SS</t>
  </si>
  <si>
    <t>304 ss</t>
  </si>
  <si>
    <t>316 SS</t>
  </si>
  <si>
    <t>440 SS</t>
  </si>
  <si>
    <t>Aluminum</t>
  </si>
  <si>
    <t>Titanium</t>
  </si>
  <si>
    <t>Hastalloy C</t>
  </si>
  <si>
    <t>Cast Bronze</t>
  </si>
  <si>
    <t>Brass</t>
  </si>
  <si>
    <t xml:space="preserve">Cast Iron </t>
  </si>
  <si>
    <t>Kynar</t>
  </si>
  <si>
    <t>PVC</t>
  </si>
  <si>
    <t>Typan</t>
  </si>
  <si>
    <t>Teflon</t>
  </si>
  <si>
    <t>Naryl</t>
  </si>
  <si>
    <t>Polyacetal</t>
  </si>
  <si>
    <t>Nylon</t>
  </si>
  <si>
    <t>ABS</t>
  </si>
  <si>
    <t>Polyethylene</t>
  </si>
  <si>
    <t>Polypropylene (PP)</t>
  </si>
  <si>
    <t>Rylon</t>
  </si>
  <si>
    <t xml:space="preserve">Carbon </t>
  </si>
  <si>
    <t>Ceramic</t>
  </si>
  <si>
    <t>Ceramagnet A</t>
  </si>
  <si>
    <t>Viton</t>
  </si>
  <si>
    <t>Buna N</t>
  </si>
  <si>
    <t>Silicon</t>
  </si>
  <si>
    <t>Neopprene</t>
  </si>
  <si>
    <t>ethylene Prophylene</t>
  </si>
  <si>
    <t>Rubber</t>
  </si>
  <si>
    <t>Epoxy</t>
  </si>
  <si>
    <t xml:space="preserve">Acetamide </t>
  </si>
  <si>
    <t>-</t>
  </si>
  <si>
    <t>B</t>
  </si>
  <si>
    <t>A</t>
  </si>
  <si>
    <t>D</t>
  </si>
  <si>
    <t>C</t>
  </si>
  <si>
    <t xml:space="preserve">Acetate Solv. </t>
  </si>
  <si>
    <t>Acetic Acid</t>
  </si>
  <si>
    <t xml:space="preserve">Acetic Anhydride </t>
  </si>
  <si>
    <t>Acetone</t>
  </si>
  <si>
    <t xml:space="preserve">Acetyl Chloride </t>
  </si>
  <si>
    <t>Acetylene</t>
  </si>
  <si>
    <t xml:space="preserve">Acrylonitrile </t>
  </si>
  <si>
    <t xml:space="preserve">Alcohol Amyl </t>
  </si>
  <si>
    <t xml:space="preserve">Alcohol Benzyl </t>
  </si>
  <si>
    <t xml:space="preserve">Alcohol Butyl </t>
  </si>
  <si>
    <t>Alcohol Diacetone</t>
  </si>
  <si>
    <t xml:space="preserve">Alcohol Ethyl </t>
  </si>
  <si>
    <t xml:space="preserve">Alcohol Hexyl </t>
  </si>
  <si>
    <t xml:space="preserve">Alcohol Isobutyl </t>
  </si>
  <si>
    <t xml:space="preserve">Alcohol Isopropyl </t>
  </si>
  <si>
    <t>Alcohol Methyl</t>
  </si>
  <si>
    <t xml:space="preserve">Alcohol Octyl </t>
  </si>
  <si>
    <t xml:space="preserve">Alcohol Propyl </t>
  </si>
  <si>
    <t xml:space="preserve">Amines </t>
  </si>
  <si>
    <t xml:space="preserve">Ammonia (10%) </t>
  </si>
  <si>
    <t xml:space="preserve">Ammonia, Anhydrous </t>
  </si>
  <si>
    <t xml:space="preserve">Ammonia, Liquids </t>
  </si>
  <si>
    <t xml:space="preserve">Amyl Chloride </t>
  </si>
  <si>
    <t xml:space="preserve">Amyl-Acetate </t>
  </si>
  <si>
    <t xml:space="preserve">Aniline </t>
  </si>
  <si>
    <t xml:space="preserve">Aqua Regia (80% HCl, 20% HNO) </t>
  </si>
  <si>
    <t>Not Defined</t>
  </si>
  <si>
    <t xml:space="preserve">Arochlor 1248 </t>
  </si>
  <si>
    <t>Beer</t>
  </si>
  <si>
    <t>Benzaldehyde</t>
  </si>
  <si>
    <t>Benzene</t>
  </si>
  <si>
    <t xml:space="preserve">Benzol </t>
  </si>
  <si>
    <t>Brine</t>
  </si>
  <si>
    <t xml:space="preserve">Bromine (Wet) </t>
  </si>
  <si>
    <t xml:space="preserve">Butadiene </t>
  </si>
  <si>
    <t>Butane</t>
  </si>
  <si>
    <t>Butyl Acetate</t>
  </si>
  <si>
    <t>Butylhloride</t>
  </si>
  <si>
    <t>Butyric Acid</t>
  </si>
  <si>
    <t>Caproic acid</t>
  </si>
  <si>
    <t>Carbolic acid</t>
  </si>
  <si>
    <t xml:space="preserve">Carbon Dioxide (Wet) </t>
  </si>
  <si>
    <t>Carbon Disulfide</t>
  </si>
  <si>
    <t xml:space="preserve">Carbon Monoxide </t>
  </si>
  <si>
    <t>Carbon Tetrachloride</t>
  </si>
  <si>
    <t xml:space="preserve">Carbonated Water </t>
  </si>
  <si>
    <t>Carene</t>
  </si>
  <si>
    <t xml:space="preserve">Chloric Acid </t>
  </si>
  <si>
    <t>Chloride</t>
  </si>
  <si>
    <t xml:space="preserve">Chlorine (Dry) </t>
  </si>
  <si>
    <t xml:space="preserve">Chlorine Water </t>
  </si>
  <si>
    <t xml:space="preserve">Chlorine, Anhydrous Liquid </t>
  </si>
  <si>
    <t xml:space="preserve">Chlorobenzene (Mono) </t>
  </si>
  <si>
    <t xml:space="preserve">Chloroform </t>
  </si>
  <si>
    <t>Chlorosulfonic Acid</t>
  </si>
  <si>
    <t xml:space="preserve">Chlorox (Bleach) </t>
  </si>
  <si>
    <t xml:space="preserve">Cider </t>
  </si>
  <si>
    <t xml:space="preserve">Citric Acid </t>
  </si>
  <si>
    <t xml:space="preserve">Citric Oils </t>
  </si>
  <si>
    <t xml:space="preserve">Coffee </t>
  </si>
  <si>
    <t>Cresols</t>
  </si>
  <si>
    <t xml:space="preserve">Cresylic Acid </t>
  </si>
  <si>
    <t>Cumene</t>
  </si>
  <si>
    <t xml:space="preserve">Cyanic Acid </t>
  </si>
  <si>
    <t xml:space="preserve">Cyclohexane </t>
  </si>
  <si>
    <t>Cyclopentane</t>
  </si>
  <si>
    <t>Decane</t>
  </si>
  <si>
    <t xml:space="preserve">Dichlorethane </t>
  </si>
  <si>
    <t>Dichloromethane</t>
  </si>
  <si>
    <t xml:space="preserve">Diesel Fuel </t>
  </si>
  <si>
    <t>Diesel fuel oil 20</t>
  </si>
  <si>
    <t>Diethyl ether</t>
  </si>
  <si>
    <t xml:space="preserve">Diethylamine </t>
  </si>
  <si>
    <t>Diethylene glycol</t>
  </si>
  <si>
    <t xml:space="preserve">Diethylene Glycol </t>
  </si>
  <si>
    <t>Dimethyl Acetamide</t>
  </si>
  <si>
    <t>Dimethyl Sulfoxide</t>
  </si>
  <si>
    <t xml:space="preserve">Diphenyl Oxide </t>
  </si>
  <si>
    <t>Dodecane</t>
  </si>
  <si>
    <t xml:space="preserve">Ethane </t>
  </si>
  <si>
    <t xml:space="preserve">Ethanolamine </t>
  </si>
  <si>
    <t xml:space="preserve">Ether3 </t>
  </si>
  <si>
    <t xml:space="preserve">Ethyl Acetate2 </t>
  </si>
  <si>
    <t xml:space="preserve">Ethyl Chloride </t>
  </si>
  <si>
    <t xml:space="preserve">Ethyl Sulfate </t>
  </si>
  <si>
    <t xml:space="preserve">Ethylene Chloride2 </t>
  </si>
  <si>
    <t xml:space="preserve">Ethylene Dichloride </t>
  </si>
  <si>
    <t xml:space="preserve">Ethylene Glycol4 </t>
  </si>
  <si>
    <t xml:space="preserve">Ethylene Oxide </t>
  </si>
  <si>
    <t xml:space="preserve">Fluorine </t>
  </si>
  <si>
    <t>Fluorine refrigerant R-22</t>
  </si>
  <si>
    <t>Fluosilicic Acid (35%)</t>
  </si>
  <si>
    <t xml:space="preserve">Formaldehyde </t>
  </si>
  <si>
    <t>Formic Acid 10%</t>
  </si>
  <si>
    <t>Freon - 11</t>
  </si>
  <si>
    <t xml:space="preserve">Freon 113 </t>
  </si>
  <si>
    <t xml:space="preserve">Freon 12 (Wet)2 </t>
  </si>
  <si>
    <t xml:space="preserve">Freon T.F.4 </t>
  </si>
  <si>
    <t xml:space="preserve">Fruit Juice </t>
  </si>
  <si>
    <t xml:space="preserve">Fuel Oils </t>
  </si>
  <si>
    <t>Furan</t>
  </si>
  <si>
    <t xml:space="preserve">Furfural1 </t>
  </si>
  <si>
    <t>Gasoline, natural</t>
  </si>
  <si>
    <t>Gasoline, Vehicle</t>
  </si>
  <si>
    <t xml:space="preserve">Glucose </t>
  </si>
  <si>
    <t xml:space="preserve">Glue P.V.A.1 </t>
  </si>
  <si>
    <t xml:space="preserve">Glycerine </t>
  </si>
  <si>
    <t xml:space="preserve">Grape Juice </t>
  </si>
  <si>
    <t xml:space="preserve">Heptane1 </t>
  </si>
  <si>
    <t xml:space="preserve">Hexane1 </t>
  </si>
  <si>
    <t>Hexanol</t>
  </si>
  <si>
    <t>Hexene</t>
  </si>
  <si>
    <t xml:space="preserve">Honey </t>
  </si>
  <si>
    <t xml:space="preserve">Hydraulic Oils (Petroleum)1 </t>
  </si>
  <si>
    <t xml:space="preserve">Hydraulic Oils (Synthetic)1 </t>
  </si>
  <si>
    <t xml:space="preserve">Hydrazine </t>
  </si>
  <si>
    <t xml:space="preserve">Hydrobromic Acid4 </t>
  </si>
  <si>
    <t xml:space="preserve">Hydrochloric Acid (100%) </t>
  </si>
  <si>
    <t xml:space="preserve">Hydrochloric Acid (20%)4 </t>
  </si>
  <si>
    <t xml:space="preserve">Hydrochloric Acid (37%)4 </t>
  </si>
  <si>
    <t xml:space="preserve">Hydrochloric Acid (Dry gas) </t>
  </si>
  <si>
    <t xml:space="preserve">Hydrocyanic Acid </t>
  </si>
  <si>
    <t xml:space="preserve">Hydrocyanic Acid (Gas 10%) </t>
  </si>
  <si>
    <t xml:space="preserve">Hydrofluoric Acid (100%) </t>
  </si>
  <si>
    <t xml:space="preserve">Hydrofluoric Acid (20%)1 </t>
  </si>
  <si>
    <t xml:space="preserve">Hydrofluoric Acid (75%)1 2 </t>
  </si>
  <si>
    <t xml:space="preserve">Hydrofluosilicic Acid (20%) </t>
  </si>
  <si>
    <t>Hydrofluosilicic Acid (61%)</t>
  </si>
  <si>
    <t xml:space="preserve">Hydrogen Gas </t>
  </si>
  <si>
    <t xml:space="preserve">Hydrogen Peroxide </t>
  </si>
  <si>
    <t xml:space="preserve">Hydrogen Peroxide (10%) </t>
  </si>
  <si>
    <t xml:space="preserve">Hydrogen Peroxide (30%) </t>
  </si>
  <si>
    <t xml:space="preserve">Hydrogen Sulfide, Aqueous Solution </t>
  </si>
  <si>
    <t xml:space="preserve">Hydroxyacetic Acid (70%) </t>
  </si>
  <si>
    <t xml:space="preserve">Ink </t>
  </si>
  <si>
    <t xml:space="preserve">Iodine </t>
  </si>
  <si>
    <t>Iso-Octane</t>
  </si>
  <si>
    <t xml:space="preserve">Isopropyl Acetate </t>
  </si>
  <si>
    <t xml:space="preserve">Isopropyl Ether2 </t>
  </si>
  <si>
    <t xml:space="preserve">Isotane2 </t>
  </si>
  <si>
    <t xml:space="preserve">Jet Fuel (JP#, JP4, JP5) </t>
  </si>
  <si>
    <t xml:space="preserve">Kerosene2 </t>
  </si>
  <si>
    <t xml:space="preserve">Ketones </t>
  </si>
  <si>
    <t xml:space="preserve">Lacquer Thinners </t>
  </si>
  <si>
    <t xml:space="preserve">Lacquers </t>
  </si>
  <si>
    <t xml:space="preserve">Lactic Acid </t>
  </si>
  <si>
    <t xml:space="preserve">Lard </t>
  </si>
  <si>
    <t xml:space="preserve">Latex </t>
  </si>
  <si>
    <t>Ligroin</t>
  </si>
  <si>
    <t>Linolenic Acid</t>
  </si>
  <si>
    <t xml:space="preserve">Mash </t>
  </si>
  <si>
    <t xml:space="preserve">Mayonnaise </t>
  </si>
  <si>
    <t xml:space="preserve">Mercury </t>
  </si>
  <si>
    <t>Methane</t>
  </si>
  <si>
    <t xml:space="preserve">Methyl Acetate </t>
  </si>
  <si>
    <t xml:space="preserve">Methyl Acetone </t>
  </si>
  <si>
    <t xml:space="preserve">Methyl Acrylate </t>
  </si>
  <si>
    <t xml:space="preserve">Methyl Bromide </t>
  </si>
  <si>
    <t xml:space="preserve">Methyl Butyl Ketone </t>
  </si>
  <si>
    <t xml:space="preserve">Methyl Cellosolve </t>
  </si>
  <si>
    <t xml:space="preserve">Methyl Chloride </t>
  </si>
  <si>
    <t xml:space="preserve">Methyl Dichloride </t>
  </si>
  <si>
    <t xml:space="preserve">Methyl Ethyl Ketone </t>
  </si>
  <si>
    <t>Methyl Isobutyl Ketone</t>
  </si>
  <si>
    <t xml:space="preserve">Methyl Isopropyl Ketone </t>
  </si>
  <si>
    <t xml:space="preserve">Methyl Methacrylate </t>
  </si>
  <si>
    <t>Methylamine (40% water)</t>
  </si>
  <si>
    <t xml:space="preserve">Methylene Chloride </t>
  </si>
  <si>
    <t xml:space="preserve">Milk </t>
  </si>
  <si>
    <t xml:space="preserve">Molasses </t>
  </si>
  <si>
    <t xml:space="preserve">Mustard </t>
  </si>
  <si>
    <t>N,N-Dimethylformamide</t>
  </si>
  <si>
    <t xml:space="preserve">Naptha </t>
  </si>
  <si>
    <t xml:space="preserve">Napthalene </t>
  </si>
  <si>
    <t xml:space="preserve">Nitric Acid (10% Solution) </t>
  </si>
  <si>
    <t xml:space="preserve">Nitric Acid (20% Solution) </t>
  </si>
  <si>
    <t xml:space="preserve">Nitric Acid (50% Solution) </t>
  </si>
  <si>
    <t xml:space="preserve">Nitric Acid (Concentrated Solution) </t>
  </si>
  <si>
    <t>Nitrobenzene</t>
  </si>
  <si>
    <t>Ocimene</t>
  </si>
  <si>
    <t>Octane</t>
  </si>
  <si>
    <t>o-Dichlorobenzene</t>
  </si>
  <si>
    <t xml:space="preserve">Oil, Aniline </t>
  </si>
  <si>
    <t xml:space="preserve">Oil, Anise </t>
  </si>
  <si>
    <t xml:space="preserve">Oil, Bay </t>
  </si>
  <si>
    <t xml:space="preserve">Oil, Bone </t>
  </si>
  <si>
    <t xml:space="preserve">Oil, Castor </t>
  </si>
  <si>
    <t xml:space="preserve">Oil, Cinnamon </t>
  </si>
  <si>
    <t xml:space="preserve">Oil, Citric </t>
  </si>
  <si>
    <t xml:space="preserve">Oil, Clove </t>
  </si>
  <si>
    <t xml:space="preserve">Oil, Coconut </t>
  </si>
  <si>
    <t>15 C</t>
  </si>
  <si>
    <t xml:space="preserve">Oil, Cod Liver </t>
  </si>
  <si>
    <t xml:space="preserve">Oil, Corn </t>
  </si>
  <si>
    <t xml:space="preserve">Oil, Cotton Seed </t>
  </si>
  <si>
    <t>Oil, Creosote</t>
  </si>
  <si>
    <t>Oil, Crude 32.6o API</t>
  </si>
  <si>
    <t>Oil, Crude 35.6o API</t>
  </si>
  <si>
    <t>Oil, Crude 40o API</t>
  </si>
  <si>
    <t>Oil, Crude 48o API</t>
  </si>
  <si>
    <t>Oil, Crude California</t>
  </si>
  <si>
    <t>Oil, Crude Mexican</t>
  </si>
  <si>
    <t>Oil, Crude Texas</t>
  </si>
  <si>
    <t xml:space="preserve">Oil, Diesel Fuel (2D, 3D, 4D, 5D) </t>
  </si>
  <si>
    <t xml:space="preserve">Oil, Fuel (1, 2, 3, 5A, 5B, 6) </t>
  </si>
  <si>
    <t xml:space="preserve">Oil, Ginger </t>
  </si>
  <si>
    <t xml:space="preserve">Oil, Hydraulic (See Hydraulic) </t>
  </si>
  <si>
    <t xml:space="preserve">Oil, Lemon </t>
  </si>
  <si>
    <t xml:space="preserve">Oil, Linseed </t>
  </si>
  <si>
    <t xml:space="preserve">Oil, Mineral </t>
  </si>
  <si>
    <t xml:space="preserve">Oil, Oleic Acid </t>
  </si>
  <si>
    <t xml:space="preserve">Oil, Oleum </t>
  </si>
  <si>
    <t xml:space="preserve">Oil, Oleum (25%) </t>
  </si>
  <si>
    <t xml:space="preserve">Oil, Olive </t>
  </si>
  <si>
    <t xml:space="preserve">Oil, Orange </t>
  </si>
  <si>
    <t xml:space="preserve">Oil, Oxalic Acid (Cold) </t>
  </si>
  <si>
    <t xml:space="preserve">Oil, Palm </t>
  </si>
  <si>
    <t xml:space="preserve">Oil, Paraffin </t>
  </si>
  <si>
    <t>Oil, Peanut</t>
  </si>
  <si>
    <t xml:space="preserve">Oil, Pentane </t>
  </si>
  <si>
    <t>Oil, Peppermint</t>
  </si>
  <si>
    <t xml:space="preserve">Oil, Perchloroethylene </t>
  </si>
  <si>
    <t xml:space="preserve">Oil, Petrolatum </t>
  </si>
  <si>
    <t xml:space="preserve">Oil, Phenol (10%) </t>
  </si>
  <si>
    <t xml:space="preserve">Oil, Phenol (Carbolic Acid) </t>
  </si>
  <si>
    <t xml:space="preserve">Oil, Phosphoric Acid (40%-100% Solution) </t>
  </si>
  <si>
    <t xml:space="preserve">Oil, Phosphoric Acid (Crude) </t>
  </si>
  <si>
    <t xml:space="preserve">Oil, Phosphoric Acid (to 40% Solution) </t>
  </si>
  <si>
    <t xml:space="preserve">Oil, Phosphoric Anhydride (Dry or Moist) </t>
  </si>
  <si>
    <t xml:space="preserve">Oil, Phosphoric Anhydride (Molten) </t>
  </si>
  <si>
    <t xml:space="preserve">Oil, Photographic Developer </t>
  </si>
  <si>
    <t xml:space="preserve">Oil, Phthalic Anhydride </t>
  </si>
  <si>
    <t xml:space="preserve">Oil, Picric Acid </t>
  </si>
  <si>
    <t xml:space="preserve">Oil, Pine </t>
  </si>
  <si>
    <t xml:space="preserve">Oil, Rape Seed </t>
  </si>
  <si>
    <t xml:space="preserve">Oil, Rosin </t>
  </si>
  <si>
    <t>Oil, SAE 40</t>
  </si>
  <si>
    <t xml:space="preserve">Oil, Sesame Seed </t>
  </si>
  <si>
    <t xml:space="preserve">Oil, Silicone </t>
  </si>
  <si>
    <t xml:space="preserve">Oil, Soybean </t>
  </si>
  <si>
    <t xml:space="preserve">Oil, Sperm </t>
  </si>
  <si>
    <t xml:space="preserve">Oil, Tanning </t>
  </si>
  <si>
    <t xml:space="preserve">Oil, Turbine </t>
  </si>
  <si>
    <t>Oxygen (liquid)</t>
  </si>
  <si>
    <t>Palmitic Acid</t>
  </si>
  <si>
    <t>Pentane</t>
  </si>
  <si>
    <t>Petroleum Ether</t>
  </si>
  <si>
    <t>Phenol (10%)</t>
  </si>
  <si>
    <t>Phosgene</t>
  </si>
  <si>
    <t>Phytadiene</t>
  </si>
  <si>
    <t>Pinene</t>
  </si>
  <si>
    <t xml:space="preserve">Propane (Liquified) </t>
  </si>
  <si>
    <t>Propane (Liquified)</t>
  </si>
  <si>
    <t>Propanol</t>
  </si>
  <si>
    <t>Propylene</t>
  </si>
  <si>
    <t>Propylene glycol</t>
  </si>
  <si>
    <t>Propylenearbonate</t>
  </si>
  <si>
    <t>Pyridine</t>
  </si>
  <si>
    <t xml:space="preserve">Pyridine </t>
  </si>
  <si>
    <t xml:space="preserve">Pyrogallic Acid </t>
  </si>
  <si>
    <t>Pyrrole</t>
  </si>
  <si>
    <t>Resorcinol</t>
  </si>
  <si>
    <t xml:space="preserve">Rosins </t>
  </si>
  <si>
    <t xml:space="preserve">Rum </t>
  </si>
  <si>
    <t xml:space="preserve">Rust Inhibitors </t>
  </si>
  <si>
    <t xml:space="preserve">Salad Dressing </t>
  </si>
  <si>
    <t>Sea water</t>
  </si>
  <si>
    <t xml:space="preserve">Shellac (Bleached) </t>
  </si>
  <si>
    <t xml:space="preserve">Shellac (Orange) </t>
  </si>
  <si>
    <t xml:space="preserve">Silicone </t>
  </si>
  <si>
    <t xml:space="preserve">Silver Bromide </t>
  </si>
  <si>
    <t xml:space="preserve">Silver Nitrate </t>
  </si>
  <si>
    <t>Soap Solutions</t>
  </si>
  <si>
    <t xml:space="preserve">Soda Ash (See Sodium Carbonate) </t>
  </si>
  <si>
    <t xml:space="preserve">Sorghum </t>
  </si>
  <si>
    <t xml:space="preserve">Soy Sauce </t>
  </si>
  <si>
    <t xml:space="preserve">Stannic Chloride </t>
  </si>
  <si>
    <t xml:space="preserve">Stannic Fluoborate </t>
  </si>
  <si>
    <t xml:space="preserve">Stannous Chloride </t>
  </si>
  <si>
    <t xml:space="preserve">Starch </t>
  </si>
  <si>
    <t xml:space="preserve">Stearic Acid2 </t>
  </si>
  <si>
    <t xml:space="preserve">Stoddard Solvent </t>
  </si>
  <si>
    <t xml:space="preserve">Styrene </t>
  </si>
  <si>
    <t xml:space="preserve">Sugar (Liquids) </t>
  </si>
  <si>
    <t xml:space="preserve">Sulfate Liquors </t>
  </si>
  <si>
    <t xml:space="preserve">Sulfur Chloride </t>
  </si>
  <si>
    <t xml:space="preserve">Sulfur Dioxide (Dry) </t>
  </si>
  <si>
    <t xml:space="preserve">Sulfur Dioxide2 </t>
  </si>
  <si>
    <t xml:space="preserve">Sulfur Trioxide (Dry) </t>
  </si>
  <si>
    <t xml:space="preserve">Sulfuric Acid (75%-100%) </t>
  </si>
  <si>
    <t xml:space="preserve">Sulfurous Acid </t>
  </si>
  <si>
    <t xml:space="preserve">Sulfuryl Chloride </t>
  </si>
  <si>
    <t xml:space="preserve">Syrup </t>
  </si>
  <si>
    <t xml:space="preserve">Tallow </t>
  </si>
  <si>
    <t xml:space="preserve">Tannic Acid </t>
  </si>
  <si>
    <t xml:space="preserve">Tanning Liquors </t>
  </si>
  <si>
    <t xml:space="preserve">Tartaric Acid </t>
  </si>
  <si>
    <t xml:space="preserve">Tetrachlorethane </t>
  </si>
  <si>
    <t xml:space="preserve">Tetrahydrofuran </t>
  </si>
  <si>
    <t>Toluene</t>
  </si>
  <si>
    <t xml:space="preserve">Tomato Juice </t>
  </si>
  <si>
    <t xml:space="preserve">Trichlorethane </t>
  </si>
  <si>
    <t>Trichlorethylene</t>
  </si>
  <si>
    <t xml:space="preserve">Trichloropropane </t>
  </si>
  <si>
    <t xml:space="preserve">Tricresylphosphate </t>
  </si>
  <si>
    <t xml:space="preserve">Triethylamine </t>
  </si>
  <si>
    <t xml:space="preserve">Turpentine3 </t>
  </si>
  <si>
    <t xml:space="preserve">Urine </t>
  </si>
  <si>
    <t xml:space="preserve">Varnish (Use Viton for Aromatic) </t>
  </si>
  <si>
    <t xml:space="preserve">Vegetable Juice </t>
  </si>
  <si>
    <t xml:space="preserve">Vinegar </t>
  </si>
  <si>
    <t xml:space="preserve">Water, Acid, Mine </t>
  </si>
  <si>
    <t xml:space="preserve">Water, Fresh </t>
  </si>
  <si>
    <t>Water, Salt</t>
  </si>
  <si>
    <t xml:space="preserve">Weed Killers </t>
  </si>
  <si>
    <t xml:space="preserve">Whey </t>
  </si>
  <si>
    <t xml:space="preserve">Whiskey and Wines </t>
  </si>
  <si>
    <t xml:space="preserve">White Liquor (Pulp Mill) </t>
  </si>
  <si>
    <t xml:space="preserve">White Water (Paper Mill) </t>
  </si>
  <si>
    <t>Xylene</t>
  </si>
  <si>
    <t xml:space="preserve">Zinc Chloride </t>
  </si>
  <si>
    <t xml:space="preserve">Zinc Hydrosulfite </t>
  </si>
  <si>
    <t xml:space="preserve">Zinc Sulfate </t>
  </si>
  <si>
    <t>&lt;- Process Fluid</t>
  </si>
  <si>
    <t>&lt;- Fluid Condition</t>
  </si>
  <si>
    <t>&lt;- Flow Rate</t>
  </si>
  <si>
    <t>gallon/min</t>
  </si>
  <si>
    <t>foot3/h</t>
  </si>
  <si>
    <t>liter/h</t>
  </si>
  <si>
    <t>liter/min</t>
  </si>
  <si>
    <r>
      <t>foot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/min</t>
    </r>
  </si>
  <si>
    <r>
      <t>foot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/sec</t>
    </r>
  </si>
  <si>
    <t>gallon/day</t>
  </si>
  <si>
    <t>gallon/h</t>
  </si>
  <si>
    <t>gallon/sec</t>
  </si>
  <si>
    <t>liter/sec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</si>
  <si>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/day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</si>
  <si>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/h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</si>
  <si>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/min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</si>
  <si>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/sec</t>
    </r>
  </si>
  <si>
    <t>BPD</t>
  </si>
  <si>
    <t>Table:UnitsFlowRate</t>
  </si>
  <si>
    <t>Table:CalcFlowRate</t>
  </si>
  <si>
    <t>&lt;- Pressure, Op</t>
  </si>
  <si>
    <t>ºF</t>
  </si>
  <si>
    <t>ºC</t>
  </si>
  <si>
    <t>ºK</t>
  </si>
  <si>
    <t>ºR</t>
  </si>
  <si>
    <t>Table:UnitsTemp</t>
  </si>
  <si>
    <t>&lt;- Pressure, Design</t>
  </si>
  <si>
    <t>Table:CalcTempOP</t>
  </si>
  <si>
    <t>Table:CalcTempDesign</t>
  </si>
  <si>
    <t>&lt;- Temp, Op</t>
  </si>
  <si>
    <t>&lt;- Temp, Design</t>
  </si>
  <si>
    <t>PSIg</t>
  </si>
  <si>
    <t>Kg/cm2g</t>
  </si>
  <si>
    <t>Atm</t>
  </si>
  <si>
    <t>bar</t>
  </si>
  <si>
    <t>Inches H2O</t>
  </si>
  <si>
    <t>kPa</t>
  </si>
  <si>
    <t>MPa</t>
  </si>
  <si>
    <t>Table:UnitPressure</t>
  </si>
  <si>
    <t>PSIG</t>
  </si>
  <si>
    <t>&lt;- Temp Op</t>
  </si>
  <si>
    <t>&lt;- Temp Design</t>
  </si>
  <si>
    <t>Table:CalcPressureOP</t>
  </si>
  <si>
    <t>Table:CalcPressureDesign</t>
  </si>
  <si>
    <t>&lt;- Temp, Op Min</t>
  </si>
  <si>
    <t>Table:CalcTempOPMin</t>
  </si>
  <si>
    <t>Table:CalcTempDesignMin</t>
  </si>
  <si>
    <t>&lt;- Temp Op Min</t>
  </si>
  <si>
    <t>&lt;- Temp Design Min</t>
  </si>
  <si>
    <t>&lt;- Temp, Design Min</t>
  </si>
  <si>
    <t>&lt;- Pressure, Op Min</t>
  </si>
  <si>
    <t>&lt;- Pressure, Design Min</t>
  </si>
  <si>
    <t>Table:CalcPressureOPMin</t>
  </si>
  <si>
    <t>Table:CalcPressureDesignMin</t>
  </si>
  <si>
    <t>MMSCFD@14.7psi@60°F</t>
  </si>
  <si>
    <r>
      <t>Sm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/h</t>
    </r>
  </si>
  <si>
    <r>
      <t>Nm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/h</t>
    </r>
  </si>
  <si>
    <t>&lt;- Particle Size</t>
  </si>
  <si>
    <t>mm</t>
  </si>
  <si>
    <t>µ</t>
  </si>
  <si>
    <t>inch</t>
  </si>
  <si>
    <t>mesh</t>
  </si>
  <si>
    <t>Table:UnitParticulateSize</t>
  </si>
  <si>
    <t>Mesh</t>
  </si>
  <si>
    <t>Micron</t>
  </si>
  <si>
    <t>Wire Size</t>
  </si>
  <si>
    <t>Table:CalcMeshSize</t>
  </si>
  <si>
    <t>Table:UnitParticleSize</t>
  </si>
  <si>
    <t>&lt;- Efficency</t>
  </si>
  <si>
    <t>&lt;-Density @ OP</t>
  </si>
  <si>
    <r>
      <t>g / cm</t>
    </r>
    <r>
      <rPr>
        <vertAlign val="superscript"/>
        <sz val="10"/>
        <rFont val="Arial"/>
        <family val="2"/>
      </rPr>
      <t>3</t>
    </r>
  </si>
  <si>
    <r>
      <t>kg / m</t>
    </r>
    <r>
      <rPr>
        <vertAlign val="superscript"/>
        <sz val="10"/>
        <rFont val="Arial"/>
        <family val="2"/>
      </rPr>
      <t>3</t>
    </r>
  </si>
  <si>
    <t>Lb / ft3</t>
  </si>
  <si>
    <r>
      <t>Lb / ft</t>
    </r>
    <r>
      <rPr>
        <vertAlign val="superscript"/>
        <sz val="10"/>
        <rFont val="Arial"/>
        <family val="2"/>
      </rPr>
      <t>3</t>
    </r>
  </si>
  <si>
    <r>
      <t>Lb / in</t>
    </r>
    <r>
      <rPr>
        <vertAlign val="superscript"/>
        <sz val="10"/>
        <rFont val="Arial"/>
        <family val="2"/>
      </rPr>
      <t>3</t>
    </r>
  </si>
  <si>
    <t>Table:UnitDensity</t>
  </si>
  <si>
    <r>
      <t>(Lb/ft</t>
    </r>
    <r>
      <rPr>
        <i/>
        <vertAlign val="superscript"/>
        <sz val="8"/>
        <rFont val="Arial"/>
        <family val="2"/>
      </rPr>
      <t>3</t>
    </r>
    <r>
      <rPr>
        <i/>
        <sz val="8"/>
        <rFont val="Arial"/>
        <family val="2"/>
      </rPr>
      <t>)</t>
    </r>
  </si>
  <si>
    <t>Table:CalcDensity</t>
  </si>
  <si>
    <t>Liquid Properties</t>
  </si>
  <si>
    <t>&lt;-Viscosity @ OP</t>
  </si>
  <si>
    <t>&lt;- SG</t>
  </si>
  <si>
    <t>Table:UnitViscosity</t>
  </si>
  <si>
    <t>cST</t>
  </si>
  <si>
    <t>cP</t>
  </si>
  <si>
    <t>SSU</t>
  </si>
  <si>
    <t>Table:CalcViscosity</t>
  </si>
  <si>
    <t>&lt;- Allowable Clean ∆P</t>
  </si>
  <si>
    <t>&lt;- Corrosion Shell</t>
  </si>
  <si>
    <t>&lt;- Configuration</t>
  </si>
  <si>
    <t>Gasket Type</t>
  </si>
  <si>
    <t>Shell Flange</t>
  </si>
  <si>
    <t>&gt;18" Companion Flange</t>
  </si>
  <si>
    <t>&lt;=18" Companion Flange</t>
  </si>
  <si>
    <t>None</t>
  </si>
  <si>
    <t>No Flange</t>
  </si>
  <si>
    <t>F&amp;D</t>
  </si>
  <si>
    <t>Plate</t>
  </si>
  <si>
    <t>Hemi</t>
  </si>
  <si>
    <t>Cap</t>
  </si>
  <si>
    <t>All</t>
  </si>
  <si>
    <t>RFSO</t>
  </si>
  <si>
    <t>RFBL</t>
  </si>
  <si>
    <t>RFWN</t>
  </si>
  <si>
    <t>O-Ring</t>
  </si>
  <si>
    <t>Non-Opening F &amp; D</t>
  </si>
  <si>
    <t>Non-Opening Flat</t>
  </si>
  <si>
    <t>Non-Opening Hemi</t>
  </si>
  <si>
    <t>Non-Opening Semi</t>
  </si>
  <si>
    <t>Swing Bolt &amp; Double Ring Fl</t>
  </si>
  <si>
    <t>Swing Bolt &amp; Pl Flange</t>
  </si>
  <si>
    <t>Swing Bolt &amp; Ring Flange</t>
  </si>
  <si>
    <t>Swing Bolt Direct to Shell</t>
  </si>
  <si>
    <t>Thru Bolt &amp; Pl Flange</t>
  </si>
  <si>
    <t>Thru Bolt &amp; RFSO/BL</t>
  </si>
  <si>
    <t>Thru Bolt &amp; RFWN/BL</t>
  </si>
  <si>
    <t>Semi</t>
  </si>
  <si>
    <t>Table:DesignVesselClosure</t>
  </si>
  <si>
    <t>Table:DesignVesselClosureHighTemp</t>
  </si>
  <si>
    <t>3L Pogo</t>
  </si>
  <si>
    <t>Hinge</t>
  </si>
  <si>
    <t>Manual</t>
  </si>
  <si>
    <t>Jack</t>
  </si>
  <si>
    <t>Davit - Handwheel</t>
  </si>
  <si>
    <t>Davit - Lifting Nut</t>
  </si>
  <si>
    <t>Table:DesignHeadLiftVert</t>
  </si>
  <si>
    <t>Table:DesignHeadLiftHorz</t>
  </si>
  <si>
    <t>&lt;- Allowable Dirty ∆P</t>
  </si>
  <si>
    <t>&lt;- Corrosion Nozzle</t>
  </si>
  <si>
    <t>&lt;- Support Type</t>
  </si>
  <si>
    <t>Angle Legs</t>
  </si>
  <si>
    <t>Beam Legs</t>
  </si>
  <si>
    <t>Flat Btm on Floor</t>
  </si>
  <si>
    <t>Lugs</t>
  </si>
  <si>
    <t>Skirt</t>
  </si>
  <si>
    <t>Saddles</t>
  </si>
  <si>
    <t>Trunions</t>
  </si>
  <si>
    <t>Table:DesignVertVesselSupport</t>
  </si>
  <si>
    <t>Table:DesignHorVesselSupport</t>
  </si>
  <si>
    <t>&lt;- Primary Matl type</t>
  </si>
  <si>
    <t>Material</t>
  </si>
  <si>
    <t>UNS</t>
  </si>
  <si>
    <t>Plate, Sheet &amp; Strip</t>
  </si>
  <si>
    <t>Rod, Bar Shapes</t>
  </si>
  <si>
    <t>Welded Pipe</t>
  </si>
  <si>
    <t>Seamless Pipe</t>
  </si>
  <si>
    <t>Welded Tube</t>
  </si>
  <si>
    <t>Seamless Tube</t>
  </si>
  <si>
    <t>Forged Flanges</t>
  </si>
  <si>
    <t>Cast Flanges</t>
  </si>
  <si>
    <t>Forged Screw Fittings</t>
  </si>
  <si>
    <t>Forged Valves</t>
  </si>
  <si>
    <t>Cast Fittings Valves</t>
  </si>
  <si>
    <t>Elbows and Tees</t>
  </si>
  <si>
    <t>Stub Ends, Reducers &amp; Caps</t>
  </si>
  <si>
    <t>Bolts, Studs &amp; Capscrews</t>
  </si>
  <si>
    <t>Wahser</t>
  </si>
  <si>
    <t>S30400</t>
  </si>
  <si>
    <t>SA-240 304</t>
  </si>
  <si>
    <t>SA-479 304</t>
  </si>
  <si>
    <t>SA-312 TP304 WLD</t>
  </si>
  <si>
    <t>SA-213 TP304 SMLS</t>
  </si>
  <si>
    <t>SA-249 TP304 WLD</t>
  </si>
  <si>
    <t>SA-351, CF8</t>
  </si>
  <si>
    <t>SA-403 WP 304</t>
  </si>
  <si>
    <t>SA-193, Gr B8 ≤¾</t>
  </si>
  <si>
    <t>SA-194, Gr 8</t>
  </si>
  <si>
    <t>18-8 SS</t>
  </si>
  <si>
    <t>S31600</t>
  </si>
  <si>
    <t>SA-240 316</t>
  </si>
  <si>
    <t>SA-479 316</t>
  </si>
  <si>
    <t>SA-312 TP316 WLD</t>
  </si>
  <si>
    <t>SA-213 TP316 SMLS</t>
  </si>
  <si>
    <t>SA-249 TP316 WLD</t>
  </si>
  <si>
    <t>SA-351, CF8M</t>
  </si>
  <si>
    <t>SA-403 WP 316</t>
  </si>
  <si>
    <t>SA-193, Gr B8M ≤¾</t>
  </si>
  <si>
    <t>SA-194, Gr 8M</t>
  </si>
  <si>
    <t>S30403</t>
  </si>
  <si>
    <t>SA-240 304L</t>
  </si>
  <si>
    <t>SA-479 304L</t>
  </si>
  <si>
    <t>SA-312 TP304L WLD</t>
  </si>
  <si>
    <t>SA-213 TP304L SMLS</t>
  </si>
  <si>
    <t>SA-249 TP304L WLD</t>
  </si>
  <si>
    <t>SA-351, CF3</t>
  </si>
  <si>
    <t>SA-403 WP 304L</t>
  </si>
  <si>
    <t>S31603</t>
  </si>
  <si>
    <t>SA-240 316L</t>
  </si>
  <si>
    <t>SA-479 316L</t>
  </si>
  <si>
    <t>SA-312 TP316L WLD</t>
  </si>
  <si>
    <t>SA-213 TP316L SMLS</t>
  </si>
  <si>
    <t>SA-249 TP316L WLD</t>
  </si>
  <si>
    <t>SA-351, CF3M</t>
  </si>
  <si>
    <t>SA-403 WP 316L</t>
  </si>
  <si>
    <t>SA-36</t>
  </si>
  <si>
    <t>SA-216, WCA</t>
  </si>
  <si>
    <t>SA-234 WPB</t>
  </si>
  <si>
    <t>SA-193, Gr B7 ≤2½</t>
  </si>
  <si>
    <t>SA-194, Gr 2H</t>
  </si>
  <si>
    <t>ASTM F436</t>
  </si>
  <si>
    <t>Pre Ves</t>
  </si>
  <si>
    <t>SA-516 Gr 70</t>
  </si>
  <si>
    <t>SA-106B</t>
  </si>
  <si>
    <t>SA-214</t>
  </si>
  <si>
    <t>SA-210C</t>
  </si>
  <si>
    <t>SA 182 Gr. F304</t>
  </si>
  <si>
    <t>SA 182 Gr. F347H</t>
  </si>
  <si>
    <t>SA 182 Gr. F316</t>
  </si>
  <si>
    <t>SA 182 Gr. F348</t>
  </si>
  <si>
    <t>SA 182 Gr. F304L</t>
  </si>
  <si>
    <t>SA 182 Gr. F348H</t>
  </si>
  <si>
    <t>SA 182 Gr. F316L</t>
  </si>
  <si>
    <t>SA 182 Gr. F44</t>
  </si>
  <si>
    <t>Common</t>
  </si>
  <si>
    <t>SA-53B WLD</t>
  </si>
  <si>
    <t>SA-178C</t>
  </si>
  <si>
    <t>SA-179</t>
  </si>
  <si>
    <t>SA 105</t>
  </si>
  <si>
    <t>SA 182 Gr. F5</t>
  </si>
  <si>
    <t>&lt;- Shell</t>
  </si>
  <si>
    <t>Matl Based on Fluid</t>
  </si>
  <si>
    <t>Highlighted does not convert yet</t>
  </si>
  <si>
    <t>Table:UnitStdMaterial and UnitASMEMaterial</t>
  </si>
  <si>
    <t>User Define</t>
  </si>
  <si>
    <t>&lt;- Nozzles</t>
  </si>
  <si>
    <t>&lt;- Coupling</t>
  </si>
  <si>
    <t>&lt;- Bolting</t>
  </si>
  <si>
    <t>&lt;- Washers</t>
  </si>
  <si>
    <t>Metallic</t>
  </si>
  <si>
    <t>Non Metallic</t>
  </si>
  <si>
    <t>Ring Joint</t>
  </si>
  <si>
    <t>Table:DesignGasketStyle</t>
  </si>
  <si>
    <t xml:space="preserve">Ceramic 304 </t>
  </si>
  <si>
    <t xml:space="preserve">Ceramic 304L </t>
  </si>
  <si>
    <t xml:space="preserve">Ceramic 316L </t>
  </si>
  <si>
    <t xml:space="preserve">Ceramic 317L </t>
  </si>
  <si>
    <t xml:space="preserve">Ceramic 321 </t>
  </si>
  <si>
    <t xml:space="preserve">Ceramic 347 </t>
  </si>
  <si>
    <t xml:space="preserve">Ceramic 410 </t>
  </si>
  <si>
    <t xml:space="preserve">Ceramic Alloy 20 </t>
  </si>
  <si>
    <t xml:space="preserve">Ceramic Copper </t>
  </si>
  <si>
    <t xml:space="preserve">Ceramic Hastelloy B </t>
  </si>
  <si>
    <t xml:space="preserve">Ceramic Hastelloy C </t>
  </si>
  <si>
    <t xml:space="preserve">Ceramic Hastelloy G </t>
  </si>
  <si>
    <t xml:space="preserve">Ceramic Hastelloy X </t>
  </si>
  <si>
    <t xml:space="preserve">Ceramic Inconel 600 </t>
  </si>
  <si>
    <t xml:space="preserve">Ceramic Inconel 625 </t>
  </si>
  <si>
    <t xml:space="preserve">Ceramic Inconel 750 </t>
  </si>
  <si>
    <t xml:space="preserve">Ceramic Inconel 800 </t>
  </si>
  <si>
    <t xml:space="preserve">Ceramic Inconel 825 </t>
  </si>
  <si>
    <t xml:space="preserve">Ceramic Monel 400 </t>
  </si>
  <si>
    <t xml:space="preserve">Ceramic Nickel </t>
  </si>
  <si>
    <t xml:space="preserve">Ceramic Phosphor Bronze </t>
  </si>
  <si>
    <t xml:space="preserve">Ceramic Tantalum </t>
  </si>
  <si>
    <t xml:space="preserve">Ceramic Titanium </t>
  </si>
  <si>
    <t xml:space="preserve">Ceramic Zirconium </t>
  </si>
  <si>
    <t xml:space="preserve">Chlorocarb 304 </t>
  </si>
  <si>
    <t xml:space="preserve">Chlorocarb 304L </t>
  </si>
  <si>
    <t xml:space="preserve">Chlorocarb 316L </t>
  </si>
  <si>
    <t xml:space="preserve">Chlorocarb 317L </t>
  </si>
  <si>
    <t xml:space="preserve">Chlorocarb 321 </t>
  </si>
  <si>
    <t xml:space="preserve">Chlorocarb 347 </t>
  </si>
  <si>
    <t xml:space="preserve">Chlorocarb 410 </t>
  </si>
  <si>
    <t xml:space="preserve">Chlorocarb Alloy 20 </t>
  </si>
  <si>
    <t xml:space="preserve">Chlorocarb Copper </t>
  </si>
  <si>
    <t xml:space="preserve">Chlorocarb Hastelloy B </t>
  </si>
  <si>
    <t xml:space="preserve">Chlorocarb Hastelloy C </t>
  </si>
  <si>
    <t xml:space="preserve">Chlorocarb Hastelloy G </t>
  </si>
  <si>
    <t xml:space="preserve">Chlorocarb Hastelloy X </t>
  </si>
  <si>
    <t xml:space="preserve">Chlorocarb Inconel 600 </t>
  </si>
  <si>
    <t xml:space="preserve">Chlorocarb Inconel 625 </t>
  </si>
  <si>
    <t xml:space="preserve">Chlorocarb Inconel 750 </t>
  </si>
  <si>
    <t xml:space="preserve">Chlorocarb Inconel 800 </t>
  </si>
  <si>
    <t xml:space="preserve">Chlorocarb Inconel 825 </t>
  </si>
  <si>
    <t xml:space="preserve">Chlorocarb Monel 400 </t>
  </si>
  <si>
    <t xml:space="preserve">Chlorocarb Nickel </t>
  </si>
  <si>
    <t xml:space="preserve">Chlorocarb Phosphor Bronze </t>
  </si>
  <si>
    <t xml:space="preserve">Chlorocarb Tantalum </t>
  </si>
  <si>
    <t xml:space="preserve">Chlorocarb Titanium </t>
  </si>
  <si>
    <t xml:space="preserve">Chlorocarb Zirconium </t>
  </si>
  <si>
    <t xml:space="preserve">Flexicarb 304 </t>
  </si>
  <si>
    <t xml:space="preserve">Flexicarb 304L </t>
  </si>
  <si>
    <t xml:space="preserve">Flexicarb 316L </t>
  </si>
  <si>
    <t xml:space="preserve">Flexicarb 317L </t>
  </si>
  <si>
    <t xml:space="preserve">Flexicarb 321 </t>
  </si>
  <si>
    <t xml:space="preserve">Flexicarb 347 </t>
  </si>
  <si>
    <t xml:space="preserve">Flexicarb 410 </t>
  </si>
  <si>
    <t xml:space="preserve">Flexicarb Alloy 20 </t>
  </si>
  <si>
    <t xml:space="preserve">Flexicarb Copper </t>
  </si>
  <si>
    <t xml:space="preserve">Flexicarb Hastelloy B </t>
  </si>
  <si>
    <t xml:space="preserve">Flexicarb Hastelloy C </t>
  </si>
  <si>
    <t xml:space="preserve">Flexicarb Hastelloy G </t>
  </si>
  <si>
    <t xml:space="preserve">Flexicarb Hastelloy X </t>
  </si>
  <si>
    <t xml:space="preserve">Flexicarb Inconel 600 </t>
  </si>
  <si>
    <t xml:space="preserve">Flexicarb Inconel 625 </t>
  </si>
  <si>
    <t xml:space="preserve">Flexicarb Inconel 750 </t>
  </si>
  <si>
    <t xml:space="preserve">Flexicarb Inconel 800 </t>
  </si>
  <si>
    <t xml:space="preserve">Flexicarb Inconel 825 </t>
  </si>
  <si>
    <t xml:space="preserve">Flexicarb Monel 400 </t>
  </si>
  <si>
    <t xml:space="preserve">Flexicarb Nickel </t>
  </si>
  <si>
    <t xml:space="preserve">Flexicarb Phosphor Bronze </t>
  </si>
  <si>
    <t xml:space="preserve">Flexicarb Tantalum </t>
  </si>
  <si>
    <t xml:space="preserve">Flexicarb Titanium </t>
  </si>
  <si>
    <t xml:space="preserve">Flexicarb Zirconium </t>
  </si>
  <si>
    <t>Aflas®</t>
  </si>
  <si>
    <t>Buna-N (NBR)</t>
  </si>
  <si>
    <t>Butyl</t>
  </si>
  <si>
    <t>Chemraz®</t>
  </si>
  <si>
    <t>EPDM (P.C.)</t>
  </si>
  <si>
    <t>EPDM (S.C.)</t>
  </si>
  <si>
    <t>FEP (Teflon®) Encapsulated O-Rings)</t>
  </si>
  <si>
    <t>Fluorosilicone</t>
  </si>
  <si>
    <t>HNBR</t>
  </si>
  <si>
    <t>Hypalon</t>
  </si>
  <si>
    <t>Kalrez®</t>
  </si>
  <si>
    <t>Markez®</t>
  </si>
  <si>
    <t>Neoprene®</t>
  </si>
  <si>
    <t>PFA (Teflon®) Encapsulated Stainless Steel Spring)</t>
  </si>
  <si>
    <t>Polyacrylate</t>
  </si>
  <si>
    <t>Silicone</t>
  </si>
  <si>
    <t>Simriz®</t>
  </si>
  <si>
    <t>Teflon®(Virgin)</t>
  </si>
  <si>
    <t>Urethane</t>
  </si>
  <si>
    <t>Viton®</t>
  </si>
  <si>
    <t>Viton®(ETP)</t>
  </si>
  <si>
    <t xml:space="preserve">304L </t>
  </si>
  <si>
    <t xml:space="preserve"> 316L </t>
  </si>
  <si>
    <t xml:space="preserve"> 317L </t>
  </si>
  <si>
    <t xml:space="preserve"> Alloy 20 </t>
  </si>
  <si>
    <t xml:space="preserve"> Copper </t>
  </si>
  <si>
    <t xml:space="preserve"> Hastelloy B </t>
  </si>
  <si>
    <t xml:space="preserve"> Hastelloy C </t>
  </si>
  <si>
    <t xml:space="preserve"> Hastelloy G </t>
  </si>
  <si>
    <t xml:space="preserve"> Hastelloy X </t>
  </si>
  <si>
    <t xml:space="preserve"> Inconel 600 </t>
  </si>
  <si>
    <t xml:space="preserve"> Inconel 625 </t>
  </si>
  <si>
    <t xml:space="preserve"> Inconel 750 </t>
  </si>
  <si>
    <t xml:space="preserve"> Inconel 800 </t>
  </si>
  <si>
    <t xml:space="preserve"> Inconel 825 </t>
  </si>
  <si>
    <t xml:space="preserve"> Monel 400 </t>
  </si>
  <si>
    <t xml:space="preserve"> Nickel </t>
  </si>
  <si>
    <t xml:space="preserve"> Phosphor Bronze </t>
  </si>
  <si>
    <t xml:space="preserve"> Tantalum </t>
  </si>
  <si>
    <t xml:space="preserve"> Titanium </t>
  </si>
  <si>
    <t xml:space="preserve">Zirconium </t>
  </si>
  <si>
    <t>Table:UnitORingMaterial</t>
  </si>
  <si>
    <t>Table:UnitRingJointMaterial</t>
  </si>
  <si>
    <t>Table:UnitFlatGasketMaterial</t>
  </si>
  <si>
    <t>Pickling</t>
  </si>
  <si>
    <t>Passivating</t>
  </si>
  <si>
    <t>Shot Blast</t>
  </si>
  <si>
    <t>Electropolished</t>
  </si>
  <si>
    <t>Prime</t>
  </si>
  <si>
    <t>Prime and Paint</t>
  </si>
  <si>
    <t>Mill Finish</t>
  </si>
  <si>
    <t>Clean and Dry</t>
  </si>
  <si>
    <t>Table:UnitCarbonSteelCoating</t>
  </si>
  <si>
    <t>Table:UnitStainlessSteelCoating</t>
  </si>
  <si>
    <t>Table:UnitAllCoating</t>
  </si>
  <si>
    <t>&lt;- Matl type used</t>
  </si>
  <si>
    <t>&lt;- External</t>
  </si>
  <si>
    <t>&lt;- Internal</t>
  </si>
  <si>
    <t>&lt;- Support</t>
  </si>
  <si>
    <t>Lethal</t>
  </si>
  <si>
    <t>NACE</t>
  </si>
  <si>
    <t>Non-Lethal Service</t>
  </si>
  <si>
    <t>Table:UnitService</t>
  </si>
  <si>
    <t>&lt;- Service</t>
  </si>
  <si>
    <t>&lt;- PWHT</t>
  </si>
  <si>
    <t>&lt;- Canadian Registration Number (CRN)</t>
  </si>
  <si>
    <t>&lt;- Province(s) of Registration</t>
  </si>
  <si>
    <t>&lt;- National Board Registration</t>
  </si>
  <si>
    <t xml:space="preserve"> &lt;- Primary Pressure Test</t>
  </si>
  <si>
    <t>&lt;- Radiography (RT)</t>
  </si>
  <si>
    <t>&lt;- Ultrasonic Testing (UT)</t>
  </si>
  <si>
    <t>&lt;- UT of what Areas</t>
  </si>
  <si>
    <t>&lt;- Secondary Pressure Test</t>
  </si>
  <si>
    <t>&lt;- Liquid Penetrant Test (LP)</t>
  </si>
  <si>
    <t>&lt;- Magnetic Partical Testing (MT)</t>
  </si>
  <si>
    <t>&lt;- Positive Matl Identification (PMI)</t>
  </si>
  <si>
    <t>&lt;- Impact Testing</t>
  </si>
  <si>
    <t>&lt;- LP of what Areas</t>
  </si>
  <si>
    <t>&lt;- MT of what Areas</t>
  </si>
  <si>
    <t>&lt;- PMI of what Areas</t>
  </si>
  <si>
    <t>&lt;- Impact Testing of what Areas</t>
  </si>
  <si>
    <t>Inlet</t>
  </si>
  <si>
    <t>Outlet</t>
  </si>
  <si>
    <t>Vent</t>
  </si>
  <si>
    <t>Clean Drain</t>
  </si>
  <si>
    <t>Dirty Drain</t>
  </si>
  <si>
    <t>Clean Out</t>
  </si>
  <si>
    <t>Gas Out</t>
  </si>
  <si>
    <t>Gas In</t>
  </si>
  <si>
    <t>Pressure Gauge</t>
  </si>
  <si>
    <t>Table:UnitNozzlePur</t>
  </si>
  <si>
    <t>Drain</t>
  </si>
  <si>
    <t>Inspection</t>
  </si>
  <si>
    <t>PRV</t>
  </si>
  <si>
    <t>Temperature Gauge</t>
  </si>
  <si>
    <t>Level Gauge</t>
  </si>
  <si>
    <t>Flow Gauge</t>
  </si>
  <si>
    <t>Actual</t>
  </si>
  <si>
    <t>1/8</t>
  </si>
  <si>
    <t>1/4</t>
  </si>
  <si>
    <t>3/8</t>
  </si>
  <si>
    <t>1/2</t>
  </si>
  <si>
    <t>3/4</t>
  </si>
  <si>
    <t>1</t>
  </si>
  <si>
    <t>1¼</t>
  </si>
  <si>
    <t>1½</t>
  </si>
  <si>
    <t>2</t>
  </si>
  <si>
    <t>2½</t>
  </si>
  <si>
    <t>3</t>
  </si>
  <si>
    <t>3½</t>
  </si>
  <si>
    <t>4</t>
  </si>
  <si>
    <t>5</t>
  </si>
  <si>
    <t>6</t>
  </si>
  <si>
    <t>8</t>
  </si>
  <si>
    <t>10</t>
  </si>
  <si>
    <t>12</t>
  </si>
  <si>
    <t>14</t>
  </si>
  <si>
    <t>16</t>
  </si>
  <si>
    <t>18</t>
  </si>
  <si>
    <t>20</t>
  </si>
  <si>
    <t>24</t>
  </si>
  <si>
    <t>Table:UnitNozzleDia</t>
  </si>
  <si>
    <t>Type</t>
  </si>
  <si>
    <t>Quick Connect</t>
  </si>
  <si>
    <t>Flanged</t>
  </si>
  <si>
    <t>Coupling</t>
  </si>
  <si>
    <t>Butt</t>
  </si>
  <si>
    <t>Table:UnitNozzleConnections</t>
  </si>
  <si>
    <t>Table:UnitFlangeRating</t>
  </si>
  <si>
    <t>Table:UnitCouplingRating</t>
  </si>
  <si>
    <t>3000#</t>
  </si>
  <si>
    <t>6000#</t>
  </si>
  <si>
    <t>150 #</t>
  </si>
  <si>
    <t>300 #</t>
  </si>
  <si>
    <t>400 #</t>
  </si>
  <si>
    <t>600 #</t>
  </si>
  <si>
    <t>900 #</t>
  </si>
  <si>
    <t>1500 #</t>
  </si>
  <si>
    <t>2500 #</t>
  </si>
  <si>
    <t>Table:UnitConnectionRating</t>
  </si>
  <si>
    <t>User Defined</t>
  </si>
  <si>
    <t>MATERIAL DATA</t>
  </si>
  <si>
    <t>WARNING: If user overwrites yellow cells down load a fresh copy for the next data sheet</t>
  </si>
  <si>
    <t>(k)</t>
  </si>
  <si>
    <t>Thermon DATA SHEET May 23, 2013 Version 2.0 Rev 1</t>
  </si>
  <si>
    <t>Please click here to e-mail to Thermon mailto:ths.info@thermon.com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</si>
</sst>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>
    <font>
      <sz val="10"/>
      <name val="Arial"/>
    </font>
    <font>
      <sz val="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12"/>
      <name val="Arial"/>
      <family val="2"/>
    </font>
    <font>
      <b/>
      <sz val="10"/>
      <name val="Inherit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sz val="7.5"/>
      <color indexed="8"/>
      <name val="Arial"/>
      <family val="2"/>
    </font>
    <font>
      <sz val="9.65"/>
      <color indexed="8"/>
      <name val="Calibri"/>
      <family val="2"/>
    </font>
    <font>
      <vertAlign val="superscript"/>
      <sz val="1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41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6" fillId="0" borderId="0" applyNumberFormat="0" applyFill="0" applyBorder="0" applyAlignment="0" applyProtection="0"/>
  </cellStyleXfs>
  <cellXfs count="421">
    <xf numFmtId="0" fontId="0" fillId="0" borderId="0" xfId="0"/>
    <xf numFmtId="0" fontId="3" fillId="0" borderId="0" xfId="0" applyFont="1"/>
    <xf numFmtId="0" fontId="0" fillId="0" borderId="0" xfId="0" applyBorder="1"/>
    <xf numFmtId="0" fontId="5" fillId="0" borderId="0" xfId="0" applyFont="1"/>
    <xf numFmtId="0" fontId="6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12" xfId="0" applyFont="1" applyBorder="1" applyAlignment="1"/>
    <xf numFmtId="0" fontId="3" fillId="0" borderId="14" xfId="0" applyFont="1" applyBorder="1" applyAlignment="1"/>
    <xf numFmtId="0" fontId="3" fillId="0" borderId="7" xfId="0" applyFont="1" applyBorder="1" applyAlignment="1"/>
    <xf numFmtId="0" fontId="3" fillId="0" borderId="0" xfId="0" applyFont="1" applyAlignment="1"/>
    <xf numFmtId="0" fontId="3" fillId="3" borderId="0" xfId="0" applyFont="1" applyFill="1" applyBorder="1"/>
    <xf numFmtId="0" fontId="3" fillId="3" borderId="0" xfId="0" applyFont="1" applyFill="1" applyBorder="1" applyAlignment="1"/>
    <xf numFmtId="0" fontId="3" fillId="0" borderId="0" xfId="0" applyFont="1" applyBorder="1"/>
    <xf numFmtId="0" fontId="3" fillId="0" borderId="0" xfId="0" applyFont="1" applyFill="1" applyBorder="1"/>
    <xf numFmtId="0" fontId="0" fillId="3" borderId="0" xfId="0" applyFill="1" applyBorder="1" applyAlignment="1">
      <alignment horizontal="right"/>
    </xf>
    <xf numFmtId="0" fontId="7" fillId="0" borderId="0" xfId="0" applyFont="1"/>
    <xf numFmtId="0" fontId="3" fillId="3" borderId="0" xfId="0" applyFont="1" applyFill="1" applyBorder="1" applyAlignment="1">
      <alignment horizontal="left"/>
    </xf>
    <xf numFmtId="0" fontId="0" fillId="0" borderId="0" xfId="0" applyProtection="1"/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Border="1" applyProtection="1"/>
    <xf numFmtId="0" fontId="0" fillId="4" borderId="0" xfId="0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vertical="top" wrapText="1"/>
    </xf>
    <xf numFmtId="0" fontId="0" fillId="6" borderId="0" xfId="0" applyFill="1" applyBorder="1" applyAlignment="1" applyProtection="1"/>
    <xf numFmtId="0" fontId="0" fillId="7" borderId="0" xfId="0" applyFill="1" applyBorder="1" applyAlignment="1" applyProtection="1">
      <alignment horizontal="center"/>
    </xf>
    <xf numFmtId="0" fontId="0" fillId="8" borderId="0" xfId="0" applyFill="1" applyBorder="1" applyAlignment="1" applyProtection="1">
      <alignment horizontal="center"/>
    </xf>
    <xf numFmtId="0" fontId="0" fillId="0" borderId="0" xfId="0" applyAlignment="1" applyProtection="1"/>
    <xf numFmtId="0" fontId="15" fillId="0" borderId="0" xfId="0" applyFont="1" applyAlignment="1">
      <alignment wrapText="1"/>
    </xf>
    <xf numFmtId="0" fontId="15" fillId="0" borderId="0" xfId="0" applyFont="1" applyBorder="1" applyAlignment="1">
      <alignment wrapText="1"/>
    </xf>
    <xf numFmtId="49" fontId="16" fillId="0" borderId="0" xfId="0" applyNumberFormat="1" applyFont="1"/>
    <xf numFmtId="0" fontId="3" fillId="0" borderId="0" xfId="0" applyFont="1" applyAlignment="1" applyProtection="1"/>
    <xf numFmtId="0" fontId="16" fillId="0" borderId="0" xfId="0" applyFont="1"/>
    <xf numFmtId="0" fontId="3" fillId="0" borderId="0" xfId="0" applyFont="1" applyFill="1" applyProtection="1"/>
    <xf numFmtId="0" fontId="17" fillId="0" borderId="0" xfId="0" applyFont="1"/>
    <xf numFmtId="0" fontId="3" fillId="0" borderId="0" xfId="0" applyFont="1" applyFill="1" applyBorder="1" applyAlignment="1" applyProtection="1"/>
    <xf numFmtId="0" fontId="3" fillId="9" borderId="0" xfId="1" applyFill="1" applyBorder="1"/>
    <xf numFmtId="0" fontId="3" fillId="9" borderId="0" xfId="1" applyFill="1" applyBorder="1" applyAlignment="1">
      <alignment horizontal="left"/>
    </xf>
    <xf numFmtId="0" fontId="3" fillId="9" borderId="0" xfId="1" applyFill="1" applyBorder="1" applyAlignment="1">
      <alignment horizontal="center"/>
    </xf>
    <xf numFmtId="0" fontId="3" fillId="0" borderId="0" xfId="1" applyFill="1" applyBorder="1"/>
    <xf numFmtId="0" fontId="3" fillId="9" borderId="0" xfId="1" applyFont="1" applyFill="1" applyBorder="1" applyAlignment="1">
      <alignment horizontal="left"/>
    </xf>
    <xf numFmtId="0" fontId="3" fillId="9" borderId="0" xfId="1" applyFont="1" applyFill="1" applyBorder="1" applyAlignment="1"/>
    <xf numFmtId="0" fontId="3" fillId="9" borderId="0" xfId="1" applyFont="1" applyFill="1" applyBorder="1" applyAlignment="1">
      <alignment horizontal="center"/>
    </xf>
    <xf numFmtId="0" fontId="3" fillId="0" borderId="0" xfId="1" applyFont="1" applyFill="1" applyBorder="1"/>
    <xf numFmtId="0" fontId="7" fillId="9" borderId="0" xfId="1" applyFont="1" applyFill="1" applyBorder="1" applyAlignment="1">
      <alignment horizontal="left"/>
    </xf>
    <xf numFmtId="0" fontId="3" fillId="9" borderId="0" xfId="1" applyFill="1" applyBorder="1" applyAlignment="1"/>
    <xf numFmtId="0" fontId="7" fillId="9" borderId="0" xfId="1" applyFont="1" applyFill="1" applyBorder="1" applyAlignment="1">
      <alignment horizontal="center"/>
    </xf>
    <xf numFmtId="0" fontId="19" fillId="9" borderId="0" xfId="1" applyFont="1" applyFill="1" applyBorder="1" applyAlignment="1">
      <alignment horizontal="center"/>
    </xf>
    <xf numFmtId="0" fontId="3" fillId="9" borderId="0" xfId="1" applyFont="1" applyFill="1" applyBorder="1"/>
    <xf numFmtId="0" fontId="3" fillId="0" borderId="0" xfId="1" applyAlignment="1">
      <alignment horizontal="center" textRotation="90"/>
    </xf>
    <xf numFmtId="0" fontId="3" fillId="0" borderId="0" xfId="1" applyFill="1" applyBorder="1" applyAlignment="1">
      <alignment horizontal="center" textRotation="90"/>
    </xf>
    <xf numFmtId="0" fontId="3" fillId="9" borderId="0" xfId="1" applyFill="1" applyBorder="1" applyAlignment="1">
      <alignment horizontal="left" vertical="center"/>
    </xf>
    <xf numFmtId="0" fontId="3" fillId="9" borderId="0" xfId="1" applyFill="1" applyBorder="1" applyAlignment="1">
      <alignment horizontal="center" vertical="center"/>
    </xf>
    <xf numFmtId="0" fontId="7" fillId="9" borderId="0" xfId="1" applyFont="1" applyFill="1" applyBorder="1" applyAlignment="1">
      <alignment horizontal="center" wrapText="1"/>
    </xf>
    <xf numFmtId="0" fontId="3" fillId="0" borderId="1" xfId="1" applyBorder="1" applyAlignment="1">
      <alignment horizontal="left" vertical="center"/>
    </xf>
    <xf numFmtId="0" fontId="3" fillId="0" borderId="1" xfId="1" applyBorder="1" applyAlignment="1">
      <alignment horizontal="center" vertical="center"/>
    </xf>
    <xf numFmtId="0" fontId="3" fillId="9" borderId="1" xfId="1" applyFont="1" applyFill="1" applyBorder="1" applyAlignment="1">
      <alignment horizontal="center" vertical="center"/>
    </xf>
    <xf numFmtId="0" fontId="3" fillId="9" borderId="1" xfId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3" fillId="0" borderId="11" xfId="1" applyBorder="1" applyAlignment="1">
      <alignment horizontal="center" vertical="center"/>
    </xf>
    <xf numFmtId="0" fontId="3" fillId="0" borderId="11" xfId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9" borderId="1" xfId="1" applyFont="1" applyFill="1" applyBorder="1" applyAlignment="1">
      <alignment horizontal="center" vertical="center" wrapText="1"/>
    </xf>
    <xf numFmtId="0" fontId="3" fillId="0" borderId="1" xfId="1" quotePrefix="1" applyBorder="1" applyAlignment="1">
      <alignment horizontal="center" vertical="center"/>
    </xf>
    <xf numFmtId="0" fontId="21" fillId="0" borderId="1" xfId="1" quotePrefix="1" applyFont="1" applyBorder="1" applyAlignment="1">
      <alignment horizontal="center" vertical="center" wrapText="1"/>
    </xf>
    <xf numFmtId="0" fontId="3" fillId="0" borderId="1" xfId="1" quotePrefix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21" fillId="9" borderId="1" xfId="1" quotePrefix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/>
    </xf>
    <xf numFmtId="0" fontId="3" fillId="10" borderId="1" xfId="1" quotePrefix="1" applyFill="1" applyBorder="1" applyAlignment="1">
      <alignment horizontal="center" vertical="center"/>
    </xf>
    <xf numFmtId="0" fontId="3" fillId="0" borderId="1" xfId="1" applyFill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center" wrapText="1"/>
    </xf>
    <xf numFmtId="0" fontId="3" fillId="0" borderId="0" xfId="1" applyAlignment="1">
      <alignment horizontal="left"/>
    </xf>
    <xf numFmtId="0" fontId="3" fillId="0" borderId="1" xfId="1" applyBorder="1" applyAlignment="1">
      <alignment horizontal="left"/>
    </xf>
    <xf numFmtId="0" fontId="3" fillId="0" borderId="1" xfId="1" applyBorder="1" applyAlignment="1">
      <alignment horizontal="center"/>
    </xf>
    <xf numFmtId="0" fontId="3" fillId="0" borderId="1" xfId="1" applyBorder="1"/>
    <xf numFmtId="0" fontId="3" fillId="0" borderId="1" xfId="1" applyFont="1" applyBorder="1" applyAlignment="1">
      <alignment horizontal="left"/>
    </xf>
    <xf numFmtId="0" fontId="21" fillId="9" borderId="1" xfId="1" applyFont="1" applyFill="1" applyBorder="1" applyAlignment="1">
      <alignment horizontal="center" wrapText="1"/>
    </xf>
    <xf numFmtId="0" fontId="21" fillId="9" borderId="1" xfId="1" applyFont="1" applyFill="1" applyBorder="1" applyAlignment="1">
      <alignment horizontal="right" wrapText="1"/>
    </xf>
    <xf numFmtId="0" fontId="21" fillId="0" borderId="1" xfId="1" applyFont="1" applyBorder="1" applyAlignment="1">
      <alignment horizontal="center" wrapText="1"/>
    </xf>
    <xf numFmtId="0" fontId="21" fillId="0" borderId="1" xfId="1" applyFont="1" applyBorder="1" applyAlignment="1">
      <alignment horizontal="right" wrapText="1"/>
    </xf>
    <xf numFmtId="0" fontId="3" fillId="0" borderId="0" xfId="0" applyFont="1" applyBorder="1" applyAlignment="1"/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0" borderId="18" xfId="0" applyFont="1" applyFill="1" applyBorder="1" applyAlignment="1"/>
    <xf numFmtId="0" fontId="3" fillId="0" borderId="19" xfId="0" applyFont="1" applyBorder="1" applyAlignment="1"/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Protection="1"/>
    <xf numFmtId="0" fontId="0" fillId="0" borderId="18" xfId="0" applyBorder="1" applyProtection="1"/>
    <xf numFmtId="0" fontId="0" fillId="0" borderId="18" xfId="0" applyFill="1" applyBorder="1" applyProtection="1"/>
    <xf numFmtId="0" fontId="0" fillId="0" borderId="23" xfId="0" applyBorder="1" applyProtection="1"/>
    <xf numFmtId="0" fontId="0" fillId="0" borderId="19" xfId="0" applyBorder="1" applyAlignment="1"/>
    <xf numFmtId="0" fontId="0" fillId="0" borderId="20" xfId="0" applyFill="1" applyBorder="1"/>
    <xf numFmtId="0" fontId="0" fillId="0" borderId="21" xfId="0" applyFill="1" applyBorder="1"/>
    <xf numFmtId="0" fontId="3" fillId="0" borderId="20" xfId="0" applyFont="1" applyBorder="1"/>
    <xf numFmtId="0" fontId="3" fillId="0" borderId="22" xfId="0" applyFont="1" applyBorder="1"/>
    <xf numFmtId="0" fontId="3" fillId="0" borderId="18" xfId="0" applyFont="1" applyBorder="1"/>
    <xf numFmtId="0" fontId="3" fillId="0" borderId="23" xfId="0" applyFont="1" applyBorder="1"/>
    <xf numFmtId="49" fontId="17" fillId="0" borderId="19" xfId="0" applyNumberFormat="1" applyFont="1" applyBorder="1"/>
    <xf numFmtId="49" fontId="17" fillId="0" borderId="20" xfId="0" applyNumberFormat="1" applyFont="1" applyBorder="1"/>
    <xf numFmtId="49" fontId="17" fillId="0" borderId="21" xfId="0" applyNumberFormat="1" applyFont="1" applyBorder="1"/>
    <xf numFmtId="0" fontId="18" fillId="0" borderId="19" xfId="0" applyFont="1" applyBorder="1"/>
    <xf numFmtId="0" fontId="18" fillId="0" borderId="20" xfId="0" applyFont="1" applyBorder="1"/>
    <xf numFmtId="0" fontId="18" fillId="0" borderId="21" xfId="0" applyFont="1" applyBorder="1"/>
    <xf numFmtId="0" fontId="3" fillId="3" borderId="0" xfId="0" applyFont="1" applyFill="1" applyBorder="1" applyAlignment="1">
      <alignment horizontal="left" shrinkToFit="1"/>
    </xf>
    <xf numFmtId="0" fontId="3" fillId="0" borderId="22" xfId="0" applyFont="1" applyBorder="1" applyAlignment="1"/>
    <xf numFmtId="0" fontId="3" fillId="0" borderId="24" xfId="0" applyFont="1" applyBorder="1" applyAlignment="1"/>
    <xf numFmtId="0" fontId="3" fillId="0" borderId="25" xfId="0" applyFont="1" applyFill="1" applyBorder="1" applyAlignment="1"/>
    <xf numFmtId="0" fontId="3" fillId="0" borderId="25" xfId="0" applyFont="1" applyBorder="1" applyAlignment="1"/>
    <xf numFmtId="0" fontId="3" fillId="0" borderId="23" xfId="0" applyFont="1" applyFill="1" applyBorder="1" applyAlignment="1"/>
    <xf numFmtId="0" fontId="3" fillId="0" borderId="19" xfId="0" applyFont="1" applyFill="1" applyBorder="1" applyAlignment="1"/>
    <xf numFmtId="0" fontId="3" fillId="0" borderId="20" xfId="0" applyFont="1" applyFill="1" applyBorder="1" applyAlignment="1"/>
    <xf numFmtId="0" fontId="3" fillId="0" borderId="21" xfId="0" applyFont="1" applyFill="1" applyBorder="1" applyAlignment="1"/>
    <xf numFmtId="0" fontId="3" fillId="0" borderId="20" xfId="0" applyFont="1" applyBorder="1" applyAlignment="1"/>
    <xf numFmtId="0" fontId="3" fillId="0" borderId="21" xfId="0" applyFont="1" applyBorder="1" applyAlignment="1"/>
    <xf numFmtId="0" fontId="3" fillId="0" borderId="4" xfId="0" applyFont="1" applyBorder="1"/>
    <xf numFmtId="0" fontId="3" fillId="0" borderId="6" xfId="0" applyFont="1" applyBorder="1" applyAlignment="1"/>
    <xf numFmtId="0" fontId="3" fillId="0" borderId="13" xfId="0" applyFont="1" applyBorder="1" applyAlignment="1"/>
    <xf numFmtId="0" fontId="3" fillId="0" borderId="15" xfId="0" applyFont="1" applyBorder="1" applyAlignment="1"/>
    <xf numFmtId="0" fontId="3" fillId="0" borderId="9" xfId="0" applyFont="1" applyBorder="1" applyAlignment="1"/>
    <xf numFmtId="0" fontId="3" fillId="0" borderId="12" xfId="0" applyFont="1" applyBorder="1"/>
    <xf numFmtId="0" fontId="3" fillId="0" borderId="14" xfId="0" applyFont="1" applyBorder="1"/>
    <xf numFmtId="0" fontId="0" fillId="0" borderId="14" xfId="0" applyBorder="1"/>
    <xf numFmtId="0" fontId="3" fillId="0" borderId="7" xfId="0" applyFont="1" applyBorder="1"/>
    <xf numFmtId="0" fontId="3" fillId="0" borderId="27" xfId="0" applyFont="1" applyBorder="1" applyAlignment="1"/>
    <xf numFmtId="0" fontId="3" fillId="0" borderId="28" xfId="0" applyFont="1" applyBorder="1" applyAlignment="1"/>
    <xf numFmtId="0" fontId="3" fillId="11" borderId="0" xfId="0" applyFont="1" applyFill="1" applyBorder="1"/>
    <xf numFmtId="0" fontId="3" fillId="0" borderId="4" xfId="1" applyFont="1" applyBorder="1" applyAlignment="1"/>
    <xf numFmtId="0" fontId="3" fillId="0" borderId="5" xfId="1" applyBorder="1"/>
    <xf numFmtId="0" fontId="3" fillId="0" borderId="6" xfId="1" applyBorder="1"/>
    <xf numFmtId="0" fontId="3" fillId="0" borderId="16" xfId="1" applyBorder="1"/>
    <xf numFmtId="0" fontId="3" fillId="0" borderId="10" xfId="1" applyBorder="1"/>
    <xf numFmtId="0" fontId="3" fillId="0" borderId="17" xfId="1" applyBorder="1"/>
    <xf numFmtId="164" fontId="3" fillId="0" borderId="12" xfId="1" applyNumberFormat="1" applyBorder="1" applyAlignment="1">
      <alignment horizontal="center"/>
    </xf>
    <xf numFmtId="0" fontId="3" fillId="0" borderId="11" xfId="1" applyBorder="1" applyAlignment="1">
      <alignment horizontal="center"/>
    </xf>
    <xf numFmtId="0" fontId="3" fillId="0" borderId="13" xfId="1" applyBorder="1" applyAlignment="1">
      <alignment horizontal="center"/>
    </xf>
    <xf numFmtId="164" fontId="3" fillId="0" borderId="14" xfId="1" applyNumberFormat="1" applyBorder="1" applyAlignment="1">
      <alignment horizontal="center"/>
    </xf>
    <xf numFmtId="0" fontId="3" fillId="0" borderId="15" xfId="1" applyBorder="1" applyAlignment="1">
      <alignment horizontal="center"/>
    </xf>
    <xf numFmtId="164" fontId="3" fillId="0" borderId="7" xfId="1" applyNumberFormat="1" applyBorder="1" applyAlignment="1">
      <alignment horizontal="center"/>
    </xf>
    <xf numFmtId="0" fontId="3" fillId="0" borderId="8" xfId="1" applyBorder="1" applyAlignment="1">
      <alignment horizontal="center"/>
    </xf>
    <xf numFmtId="0" fontId="3" fillId="0" borderId="9" xfId="1" applyBorder="1" applyAlignment="1">
      <alignment horizontal="center"/>
    </xf>
    <xf numFmtId="0" fontId="3" fillId="0" borderId="22" xfId="0" applyFont="1" applyFill="1" applyBorder="1" applyAlignment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3" fillId="0" borderId="19" xfId="0" applyFont="1" applyBorder="1"/>
    <xf numFmtId="0" fontId="3" fillId="0" borderId="21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8" xfId="0" applyBorder="1"/>
    <xf numFmtId="0" fontId="0" fillId="0" borderId="23" xfId="0" applyBorder="1"/>
    <xf numFmtId="0" fontId="3" fillId="0" borderId="0" xfId="0" applyFont="1" applyAlignment="1">
      <alignment shrinkToFit="1"/>
    </xf>
    <xf numFmtId="0" fontId="3" fillId="3" borderId="27" xfId="0" applyFont="1" applyFill="1" applyBorder="1"/>
    <xf numFmtId="0" fontId="0" fillId="3" borderId="29" xfId="0" applyFill="1" applyBorder="1"/>
    <xf numFmtId="0" fontId="3" fillId="3" borderId="29" xfId="0" applyFont="1" applyFill="1" applyBorder="1" applyAlignment="1">
      <alignment shrinkToFit="1"/>
    </xf>
    <xf numFmtId="0" fontId="0" fillId="3" borderId="28" xfId="0" applyFill="1" applyBorder="1"/>
    <xf numFmtId="0" fontId="0" fillId="3" borderId="12" xfId="0" applyFill="1" applyBorder="1"/>
    <xf numFmtId="0" fontId="3" fillId="3" borderId="11" xfId="0" quotePrefix="1" applyFont="1" applyFill="1" applyBorder="1"/>
    <xf numFmtId="0" fontId="3" fillId="3" borderId="11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3" fillId="3" borderId="1" xfId="0" quotePrefix="1" applyFont="1" applyFill="1" applyBorder="1"/>
    <xf numFmtId="0" fontId="3" fillId="3" borderId="1" xfId="0" applyFont="1" applyFill="1" applyBorder="1"/>
    <xf numFmtId="0" fontId="0" fillId="3" borderId="15" xfId="0" applyFill="1" applyBorder="1"/>
    <xf numFmtId="0" fontId="3" fillId="3" borderId="15" xfId="0" applyFont="1" applyFill="1" applyBorder="1"/>
    <xf numFmtId="0" fontId="0" fillId="3" borderId="7" xfId="0" applyFill="1" applyBorder="1"/>
    <xf numFmtId="0" fontId="3" fillId="3" borderId="8" xfId="0" applyFont="1" applyFill="1" applyBorder="1"/>
    <xf numFmtId="0" fontId="0" fillId="3" borderId="9" xfId="0" applyFill="1" applyBorder="1"/>
    <xf numFmtId="0" fontId="0" fillId="3" borderId="0" xfId="0" applyFill="1" applyBorder="1"/>
    <xf numFmtId="0" fontId="3" fillId="0" borderId="0" xfId="0" applyFont="1" applyBorder="1" applyAlignment="1"/>
    <xf numFmtId="0" fontId="3" fillId="0" borderId="19" xfId="0" applyFont="1" applyFill="1" applyBorder="1"/>
    <xf numFmtId="0" fontId="3" fillId="0" borderId="20" xfId="0" applyFont="1" applyFill="1" applyBorder="1"/>
    <xf numFmtId="0" fontId="3" fillId="0" borderId="2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22" xfId="0" applyFill="1" applyBorder="1" applyAlignment="1"/>
    <xf numFmtId="0" fontId="0" fillId="0" borderId="30" xfId="0" applyFill="1" applyBorder="1" applyAlignment="1"/>
    <xf numFmtId="0" fontId="0" fillId="0" borderId="24" xfId="0" applyFill="1" applyBorder="1" applyAlignment="1"/>
    <xf numFmtId="0" fontId="0" fillId="0" borderId="18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0" fillId="0" borderId="18" xfId="0" applyFill="1" applyBorder="1"/>
    <xf numFmtId="0" fontId="0" fillId="0" borderId="25" xfId="0" applyFill="1" applyBorder="1"/>
    <xf numFmtId="0" fontId="0" fillId="0" borderId="18" xfId="0" applyFont="1" applyFill="1" applyBorder="1" applyAlignment="1">
      <alignment horizontal="left"/>
    </xf>
    <xf numFmtId="0" fontId="0" fillId="0" borderId="23" xfId="0" applyFill="1" applyBorder="1"/>
    <xf numFmtId="0" fontId="0" fillId="0" borderId="31" xfId="0" applyFill="1" applyBorder="1"/>
    <xf numFmtId="0" fontId="0" fillId="0" borderId="26" xfId="0" applyFill="1" applyBorder="1"/>
    <xf numFmtId="0" fontId="0" fillId="11" borderId="18" xfId="0" applyFill="1" applyBorder="1"/>
    <xf numFmtId="0" fontId="3" fillId="11" borderId="18" xfId="0" applyFont="1" applyFill="1" applyBorder="1"/>
    <xf numFmtId="0" fontId="3" fillId="11" borderId="23" xfId="0" applyFont="1" applyFill="1" applyBorder="1"/>
    <xf numFmtId="0" fontId="3" fillId="0" borderId="26" xfId="0" applyFont="1" applyFill="1" applyBorder="1" applyAlignment="1"/>
    <xf numFmtId="0" fontId="0" fillId="0" borderId="0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quotePrefix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1" xfId="0" quotePrefix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4" fillId="0" borderId="0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15" fontId="3" fillId="0" borderId="0" xfId="0" applyNumberFormat="1" applyFont="1" applyAlignment="1" applyProtection="1">
      <alignment horizontal="right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Border="1" applyProtection="1"/>
    <xf numFmtId="0" fontId="4" fillId="0" borderId="0" xfId="0" applyFont="1" applyBorder="1" applyProtection="1"/>
    <xf numFmtId="0" fontId="0" fillId="0" borderId="0" xfId="0" applyFill="1" applyBorder="1" applyProtection="1"/>
    <xf numFmtId="0" fontId="5" fillId="0" borderId="0" xfId="0" applyFont="1" applyAlignment="1" applyProtection="1">
      <alignment wrapText="1"/>
    </xf>
    <xf numFmtId="0" fontId="3" fillId="3" borderId="0" xfId="0" applyFont="1" applyFill="1" applyBorder="1" applyProtection="1"/>
    <xf numFmtId="0" fontId="5" fillId="0" borderId="0" xfId="0" applyFont="1" applyBorder="1" applyProtection="1"/>
    <xf numFmtId="0" fontId="6" fillId="0" borderId="0" xfId="0" applyFont="1" applyBorder="1" applyProtection="1"/>
    <xf numFmtId="0" fontId="5" fillId="0" borderId="0" xfId="0" applyFont="1" applyProtection="1"/>
    <xf numFmtId="0" fontId="6" fillId="0" borderId="0" xfId="0" applyFont="1" applyFill="1" applyBorder="1" applyProtection="1"/>
    <xf numFmtId="0" fontId="14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Protection="1"/>
    <xf numFmtId="0" fontId="8" fillId="3" borderId="0" xfId="0" applyFont="1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right"/>
    </xf>
    <xf numFmtId="0" fontId="9" fillId="3" borderId="0" xfId="0" applyFont="1" applyFill="1" applyBorder="1" applyAlignment="1" applyProtection="1">
      <alignment horizontal="right"/>
    </xf>
    <xf numFmtId="0" fontId="6" fillId="0" borderId="0" xfId="0" applyFont="1" applyProtection="1"/>
    <xf numFmtId="0" fontId="3" fillId="0" borderId="0" xfId="0" applyFont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left" shrinkToFit="1"/>
    </xf>
    <xf numFmtId="0" fontId="3" fillId="0" borderId="0" xfId="0" applyFont="1" applyFill="1" applyBorder="1" applyProtection="1"/>
    <xf numFmtId="0" fontId="7" fillId="0" borderId="0" xfId="0" applyFont="1" applyProtection="1"/>
    <xf numFmtId="0" fontId="3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13" fillId="3" borderId="0" xfId="0" applyFont="1" applyFill="1" applyBorder="1" applyAlignment="1" applyProtection="1"/>
    <xf numFmtId="0" fontId="13" fillId="3" borderId="0" xfId="0" applyFont="1" applyFill="1" applyBorder="1" applyAlignment="1" applyProtection="1">
      <alignment horizontal="right"/>
    </xf>
    <xf numFmtId="0" fontId="13" fillId="3" borderId="0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/>
    <xf numFmtId="0" fontId="9" fillId="0" borderId="0" xfId="0" applyFont="1" applyAlignment="1" applyProtection="1">
      <alignment horizontal="right"/>
    </xf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right"/>
    </xf>
    <xf numFmtId="0" fontId="5" fillId="0" borderId="0" xfId="0" applyFont="1" applyAlignment="1" applyProtection="1"/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Alignment="1" applyProtection="1"/>
    <xf numFmtId="0" fontId="7" fillId="0" borderId="0" xfId="0" applyFont="1" applyAlignment="1" applyProtection="1"/>
    <xf numFmtId="0" fontId="6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5" fillId="3" borderId="0" xfId="0" applyFont="1" applyFill="1" applyAlignment="1" applyProtection="1">
      <alignment wrapText="1"/>
    </xf>
    <xf numFmtId="0" fontId="3" fillId="3" borderId="0" xfId="0" applyFont="1" applyFill="1" applyProtection="1"/>
    <xf numFmtId="0" fontId="3" fillId="3" borderId="0" xfId="0" applyFont="1" applyFill="1" applyAlignment="1" applyProtection="1"/>
    <xf numFmtId="0" fontId="5" fillId="3" borderId="0" xfId="0" applyFont="1" applyFill="1" applyAlignment="1" applyProtection="1"/>
    <xf numFmtId="0" fontId="0" fillId="0" borderId="0" xfId="0" applyAlignment="1" applyProtection="1">
      <alignment wrapText="1"/>
    </xf>
    <xf numFmtId="0" fontId="7" fillId="3" borderId="0" xfId="0" applyFont="1" applyFill="1" applyBorder="1" applyAlignment="1" applyProtection="1">
      <alignment horizontal="right"/>
    </xf>
    <xf numFmtId="0" fontId="10" fillId="3" borderId="0" xfId="0" applyFont="1" applyFill="1" applyBorder="1" applyAlignment="1" applyProtection="1">
      <alignment horizontal="right"/>
    </xf>
    <xf numFmtId="0" fontId="6" fillId="0" borderId="0" xfId="0" applyFont="1" applyAlignment="1" applyProtection="1"/>
    <xf numFmtId="0" fontId="3" fillId="0" borderId="12" xfId="0" applyFont="1" applyBorder="1" applyAlignment="1" applyProtection="1"/>
    <xf numFmtId="0" fontId="3" fillId="0" borderId="14" xfId="0" applyFont="1" applyBorder="1" applyAlignment="1" applyProtection="1"/>
    <xf numFmtId="0" fontId="3" fillId="0" borderId="7" xfId="0" applyFont="1" applyBorder="1" applyAlignment="1" applyProtection="1"/>
    <xf numFmtId="0" fontId="5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shrinkToFit="1"/>
    </xf>
    <xf numFmtId="0" fontId="0" fillId="3" borderId="0" xfId="0" applyFill="1" applyBorder="1" applyAlignment="1" applyProtection="1">
      <alignment horizontal="center" shrinkToFit="1"/>
    </xf>
    <xf numFmtId="0" fontId="3" fillId="3" borderId="0" xfId="0" applyFont="1" applyFill="1" applyBorder="1" applyAlignment="1" applyProtection="1">
      <alignment horizontal="right"/>
    </xf>
    <xf numFmtId="0" fontId="0" fillId="3" borderId="0" xfId="0" applyFill="1" applyBorder="1" applyAlignment="1" applyProtection="1"/>
    <xf numFmtId="0" fontId="3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/>
    <xf numFmtId="0" fontId="3" fillId="0" borderId="0" xfId="0" applyFont="1" applyBorder="1" applyAlignment="1" applyProtection="1"/>
    <xf numFmtId="0" fontId="3" fillId="3" borderId="30" xfId="0" applyFont="1" applyFill="1" applyBorder="1" applyAlignment="1" applyProtection="1">
      <alignment horizontal="left"/>
    </xf>
    <xf numFmtId="0" fontId="3" fillId="3" borderId="30" xfId="0" applyFont="1" applyFill="1" applyBorder="1" applyAlignment="1" applyProtection="1"/>
    <xf numFmtId="0" fontId="3" fillId="0" borderId="24" xfId="0" applyFont="1" applyBorder="1" applyProtection="1"/>
    <xf numFmtId="0" fontId="0" fillId="12" borderId="37" xfId="0" applyFill="1" applyBorder="1" applyAlignment="1" applyProtection="1">
      <protection locked="0"/>
    </xf>
    <xf numFmtId="0" fontId="0" fillId="12" borderId="38" xfId="0" applyFill="1" applyBorder="1" applyAlignment="1" applyProtection="1">
      <protection locked="0"/>
    </xf>
    <xf numFmtId="0" fontId="3" fillId="3" borderId="31" xfId="0" applyFont="1" applyFill="1" applyBorder="1" applyAlignment="1" applyProtection="1">
      <alignment horizontal="left"/>
    </xf>
    <xf numFmtId="0" fontId="3" fillId="0" borderId="31" xfId="0" applyFont="1" applyBorder="1" applyProtection="1"/>
    <xf numFmtId="0" fontId="0" fillId="12" borderId="26" xfId="0" applyFill="1" applyBorder="1" applyAlignment="1" applyProtection="1">
      <protection locked="0"/>
    </xf>
    <xf numFmtId="0" fontId="3" fillId="3" borderId="30" xfId="0" applyFont="1" applyFill="1" applyBorder="1" applyAlignment="1" applyProtection="1">
      <alignment horizontal="left" shrinkToFit="1"/>
    </xf>
    <xf numFmtId="0" fontId="0" fillId="12" borderId="39" xfId="0" applyFill="1" applyBorder="1" applyAlignment="1" applyProtection="1">
      <protection locked="0"/>
    </xf>
    <xf numFmtId="0" fontId="3" fillId="3" borderId="31" xfId="0" applyFont="1" applyFill="1" applyBorder="1" applyAlignment="1" applyProtection="1">
      <alignment horizontal="left" shrinkToFit="1"/>
    </xf>
    <xf numFmtId="0" fontId="0" fillId="3" borderId="24" xfId="0" applyFill="1" applyBorder="1" applyAlignment="1" applyProtection="1"/>
    <xf numFmtId="0" fontId="3" fillId="0" borderId="25" xfId="0" applyFont="1" applyBorder="1" applyProtection="1"/>
    <xf numFmtId="0" fontId="3" fillId="0" borderId="23" xfId="0" applyFont="1" applyBorder="1" applyProtection="1"/>
    <xf numFmtId="0" fontId="3" fillId="0" borderId="26" xfId="0" applyFont="1" applyBorder="1" applyProtection="1"/>
    <xf numFmtId="0" fontId="3" fillId="0" borderId="30" xfId="0" applyFont="1" applyBorder="1" applyProtection="1"/>
    <xf numFmtId="0" fontId="0" fillId="3" borderId="31" xfId="0" applyFill="1" applyBorder="1" applyAlignment="1" applyProtection="1"/>
    <xf numFmtId="0" fontId="3" fillId="3" borderId="23" xfId="0" applyFont="1" applyFill="1" applyBorder="1" applyAlignment="1" applyProtection="1"/>
    <xf numFmtId="0" fontId="0" fillId="0" borderId="31" xfId="0" applyBorder="1" applyAlignment="1" applyProtection="1"/>
    <xf numFmtId="0" fontId="0" fillId="3" borderId="25" xfId="0" applyFill="1" applyBorder="1" applyAlignment="1" applyProtection="1"/>
    <xf numFmtId="0" fontId="9" fillId="0" borderId="30" xfId="0" applyFont="1" applyBorder="1" applyAlignment="1" applyProtection="1">
      <alignment horizontal="left"/>
    </xf>
    <xf numFmtId="0" fontId="9" fillId="0" borderId="31" xfId="0" applyFont="1" applyBorder="1" applyAlignment="1" applyProtection="1">
      <alignment horizontal="left"/>
    </xf>
    <xf numFmtId="0" fontId="3" fillId="0" borderId="30" xfId="0" applyFont="1" applyFill="1" applyBorder="1" applyAlignment="1" applyProtection="1">
      <alignment horizontal="left"/>
    </xf>
    <xf numFmtId="0" fontId="3" fillId="3" borderId="31" xfId="0" applyFont="1" applyFill="1" applyBorder="1" applyProtection="1"/>
    <xf numFmtId="0" fontId="3" fillId="3" borderId="26" xfId="0" applyFont="1" applyFill="1" applyBorder="1" applyProtection="1"/>
    <xf numFmtId="0" fontId="3" fillId="0" borderId="30" xfId="0" applyFont="1" applyBorder="1" applyAlignment="1" applyProtection="1">
      <alignment horizontal="left"/>
    </xf>
    <xf numFmtId="0" fontId="0" fillId="12" borderId="37" xfId="0" applyFill="1" applyBorder="1" applyAlignment="1" applyProtection="1">
      <alignment shrinkToFit="1"/>
      <protection locked="0"/>
    </xf>
    <xf numFmtId="0" fontId="3" fillId="0" borderId="31" xfId="0" applyFont="1" applyFill="1" applyBorder="1" applyAlignment="1" applyProtection="1">
      <alignment horizontal="left"/>
    </xf>
    <xf numFmtId="0" fontId="0" fillId="12" borderId="26" xfId="0" applyFill="1" applyBorder="1" applyAlignment="1" applyProtection="1">
      <alignment shrinkToFit="1"/>
      <protection locked="0"/>
    </xf>
    <xf numFmtId="0" fontId="3" fillId="0" borderId="30" xfId="0" applyFont="1" applyBorder="1" applyAlignment="1" applyProtection="1">
      <alignment horizontal="right"/>
    </xf>
    <xf numFmtId="0" fontId="3" fillId="0" borderId="30" xfId="0" applyFont="1" applyBorder="1" applyAlignment="1" applyProtection="1"/>
    <xf numFmtId="0" fontId="3" fillId="0" borderId="24" xfId="0" applyFont="1" applyBorder="1" applyAlignment="1" applyProtection="1">
      <alignment horizontal="left"/>
    </xf>
    <xf numFmtId="0" fontId="3" fillId="0" borderId="31" xfId="0" applyFont="1" applyBorder="1" applyAlignment="1" applyProtection="1">
      <alignment horizontal="left"/>
    </xf>
    <xf numFmtId="0" fontId="3" fillId="0" borderId="31" xfId="0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26" xfId="0" applyFont="1" applyBorder="1" applyAlignment="1" applyProtection="1">
      <alignment horizontal="left"/>
    </xf>
    <xf numFmtId="0" fontId="3" fillId="0" borderId="24" xfId="0" applyFont="1" applyBorder="1" applyAlignment="1" applyProtection="1"/>
    <xf numFmtId="0" fontId="3" fillId="0" borderId="26" xfId="0" applyFont="1" applyBorder="1" applyAlignment="1" applyProtection="1"/>
    <xf numFmtId="0" fontId="3" fillId="3" borderId="18" xfId="0" applyFont="1" applyFill="1" applyBorder="1" applyAlignment="1" applyProtection="1">
      <alignment horizontal="right"/>
    </xf>
    <xf numFmtId="0" fontId="3" fillId="3" borderId="25" xfId="0" applyFont="1" applyFill="1" applyBorder="1" applyAlignment="1" applyProtection="1">
      <alignment horizontal="left"/>
    </xf>
    <xf numFmtId="0" fontId="0" fillId="3" borderId="18" xfId="0" applyFill="1" applyBorder="1" applyAlignment="1" applyProtection="1">
      <alignment horizontal="left"/>
    </xf>
    <xf numFmtId="0" fontId="3" fillId="0" borderId="25" xfId="0" applyFont="1" applyBorder="1" applyAlignment="1" applyProtection="1">
      <alignment horizontal="left"/>
    </xf>
    <xf numFmtId="0" fontId="3" fillId="0" borderId="25" xfId="0" applyFont="1" applyBorder="1" applyAlignment="1" applyProtection="1"/>
    <xf numFmtId="0" fontId="7" fillId="0" borderId="31" xfId="0" applyFont="1" applyBorder="1" applyProtection="1"/>
    <xf numFmtId="0" fontId="7" fillId="3" borderId="26" xfId="0" applyFont="1" applyFill="1" applyBorder="1" applyAlignment="1" applyProtection="1"/>
    <xf numFmtId="0" fontId="26" fillId="0" borderId="0" xfId="2"/>
    <xf numFmtId="0" fontId="14" fillId="2" borderId="14" xfId="0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5" xfId="0" applyBorder="1" applyAlignment="1" applyProtection="1">
      <alignment horizontal="right"/>
      <protection locked="0"/>
    </xf>
    <xf numFmtId="0" fontId="3" fillId="2" borderId="34" xfId="0" applyFont="1" applyFill="1" applyBorder="1" applyAlignment="1" applyProtection="1">
      <alignment horizontal="right"/>
      <protection locked="0"/>
    </xf>
    <xf numFmtId="0" fontId="0" fillId="0" borderId="35" xfId="0" applyBorder="1" applyAlignment="1" applyProtection="1">
      <protection locked="0"/>
    </xf>
    <xf numFmtId="0" fontId="3" fillId="2" borderId="36" xfId="0" applyFont="1" applyFill="1" applyBorder="1" applyAlignment="1" applyProtection="1">
      <alignment horizontal="center" shrinkToFit="1"/>
      <protection locked="0"/>
    </xf>
    <xf numFmtId="0" fontId="0" fillId="0" borderId="2" xfId="0" applyBorder="1" applyAlignment="1" applyProtection="1">
      <alignment horizontal="center" shrinkToFit="1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/>
    <xf numFmtId="0" fontId="3" fillId="2" borderId="23" xfId="0" applyFont="1" applyFill="1" applyBorder="1" applyAlignment="1" applyProtection="1">
      <alignment horizontal="center" shrinkToFit="1"/>
      <protection locked="0"/>
    </xf>
    <xf numFmtId="0" fontId="0" fillId="0" borderId="31" xfId="0" applyBorder="1" applyAlignment="1" applyProtection="1">
      <alignment horizontal="center" shrinkToFit="1"/>
      <protection locked="0"/>
    </xf>
    <xf numFmtId="0" fontId="3" fillId="2" borderId="34" xfId="0" applyFont="1" applyFill="1" applyBorder="1" applyAlignment="1" applyProtection="1">
      <alignment horizontal="center" shrinkToFit="1"/>
      <protection locked="0"/>
    </xf>
    <xf numFmtId="0" fontId="0" fillId="0" borderId="35" xfId="0" applyBorder="1" applyAlignment="1" applyProtection="1">
      <alignment horizontal="center" shrinkToFit="1"/>
      <protection locked="0"/>
    </xf>
    <xf numFmtId="0" fontId="6" fillId="5" borderId="32" xfId="0" applyFont="1" applyFill="1" applyBorder="1" applyAlignment="1" applyProtection="1">
      <alignment horizontal="center" vertical="top" shrinkToFit="1"/>
    </xf>
    <xf numFmtId="0" fontId="0" fillId="0" borderId="33" xfId="0" applyBorder="1" applyAlignment="1" applyProtection="1">
      <alignment horizontal="center" vertical="top" shrinkToFit="1"/>
    </xf>
    <xf numFmtId="0" fontId="6" fillId="5" borderId="32" xfId="0" applyFont="1" applyFill="1" applyBorder="1" applyAlignment="1" applyProtection="1">
      <alignment horizontal="center" vertical="top"/>
    </xf>
    <xf numFmtId="0" fontId="0" fillId="0" borderId="33" xfId="0" applyBorder="1" applyAlignment="1" applyProtection="1">
      <alignment horizontal="center" vertical="top"/>
    </xf>
    <xf numFmtId="0" fontId="3" fillId="2" borderId="42" xfId="0" applyFont="1" applyFill="1" applyBorder="1" applyAlignment="1" applyProtection="1">
      <alignment horizontal="center" shrinkToFit="1"/>
      <protection locked="0"/>
    </xf>
    <xf numFmtId="0" fontId="0" fillId="0" borderId="3" xfId="0" applyBorder="1" applyAlignment="1" applyProtection="1">
      <alignment horizontal="center" shrinkToFit="1"/>
      <protection locked="0"/>
    </xf>
    <xf numFmtId="0" fontId="3" fillId="3" borderId="0" xfId="0" applyFont="1" applyFill="1" applyBorder="1" applyAlignment="1" applyProtection="1"/>
    <xf numFmtId="0" fontId="0" fillId="3" borderId="0" xfId="0" applyFill="1" applyBorder="1" applyAlignment="1" applyProtection="1"/>
    <xf numFmtId="0" fontId="3" fillId="0" borderId="6" xfId="0" applyFont="1" applyBorder="1" applyAlignment="1" applyProtection="1">
      <alignment horizontal="center" wrapText="1"/>
    </xf>
    <xf numFmtId="0" fontId="0" fillId="0" borderId="17" xfId="0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0" fillId="0" borderId="16" xfId="0" applyBorder="1" applyAlignment="1" applyProtection="1">
      <alignment horizontal="center" wrapText="1"/>
    </xf>
    <xf numFmtId="0" fontId="3" fillId="0" borderId="31" xfId="0" applyFont="1" applyBorder="1" applyAlignment="1" applyProtection="1">
      <alignment shrinkToFit="1"/>
    </xf>
    <xf numFmtId="0" fontId="0" fillId="0" borderId="31" xfId="0" applyBorder="1" applyAlignment="1" applyProtection="1">
      <alignment shrinkToFit="1"/>
    </xf>
    <xf numFmtId="0" fontId="0" fillId="0" borderId="26" xfId="0" applyBorder="1" applyAlignment="1" applyProtection="1">
      <alignment shrinkToFit="1"/>
    </xf>
    <xf numFmtId="0" fontId="3" fillId="0" borderId="30" xfId="0" applyFont="1" applyBorder="1" applyAlignment="1" applyProtection="1">
      <alignment shrinkToFit="1"/>
    </xf>
    <xf numFmtId="0" fontId="0" fillId="0" borderId="30" xfId="0" applyBorder="1" applyAlignment="1" applyProtection="1">
      <alignment shrinkToFit="1"/>
    </xf>
    <xf numFmtId="0" fontId="0" fillId="0" borderId="24" xfId="0" applyBorder="1" applyAlignment="1" applyProtection="1">
      <alignment shrinkToFit="1"/>
    </xf>
    <xf numFmtId="0" fontId="3" fillId="2" borderId="36" xfId="0" applyFont="1" applyFill="1" applyBorder="1" applyAlignment="1" applyProtection="1">
      <alignment horizontal="right"/>
      <protection locked="0"/>
    </xf>
    <xf numFmtId="0" fontId="0" fillId="0" borderId="2" xfId="0" applyBorder="1" applyAlignment="1" applyProtection="1">
      <protection locked="0"/>
    </xf>
    <xf numFmtId="0" fontId="3" fillId="2" borderId="23" xfId="0" applyFont="1" applyFill="1" applyBorder="1" applyAlignment="1" applyProtection="1">
      <alignment horizontal="right"/>
      <protection locked="0"/>
    </xf>
    <xf numFmtId="0" fontId="0" fillId="0" borderId="31" xfId="0" applyBorder="1" applyAlignment="1" applyProtection="1">
      <protection locked="0"/>
    </xf>
    <xf numFmtId="0" fontId="3" fillId="3" borderId="0" xfId="0" applyFont="1" applyFill="1" applyBorder="1" applyAlignment="1" applyProtection="1">
      <alignment horizontal="center" shrinkToFit="1"/>
    </xf>
    <xf numFmtId="0" fontId="0" fillId="3" borderId="0" xfId="0" applyFill="1" applyBorder="1" applyAlignment="1" applyProtection="1">
      <alignment horizontal="center" shrinkToFit="1"/>
    </xf>
    <xf numFmtId="0" fontId="3" fillId="2" borderId="35" xfId="0" applyFont="1" applyFill="1" applyBorder="1" applyAlignment="1" applyProtection="1">
      <alignment horizontal="center" shrinkToFit="1"/>
      <protection locked="0"/>
    </xf>
    <xf numFmtId="0" fontId="3" fillId="2" borderId="31" xfId="0" applyFont="1" applyFill="1" applyBorder="1" applyAlignment="1" applyProtection="1">
      <alignment horizontal="center" shrinkToFit="1"/>
      <protection locked="0"/>
    </xf>
    <xf numFmtId="0" fontId="3" fillId="0" borderId="5" xfId="0" applyFont="1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  <xf numFmtId="0" fontId="0" fillId="0" borderId="10" xfId="0" applyBorder="1" applyAlignment="1" applyProtection="1">
      <alignment horizontal="center" wrapText="1"/>
    </xf>
    <xf numFmtId="0" fontId="3" fillId="0" borderId="8" xfId="0" applyFont="1" applyBorder="1" applyAlignment="1" applyProtection="1">
      <alignment shrinkToFit="1"/>
      <protection locked="0"/>
    </xf>
    <xf numFmtId="0" fontId="0" fillId="0" borderId="8" xfId="0" applyBorder="1" applyAlignment="1" applyProtection="1">
      <alignment shrinkToFit="1"/>
      <protection locked="0"/>
    </xf>
    <xf numFmtId="0" fontId="3" fillId="2" borderId="34" xfId="0" applyFont="1" applyFill="1" applyBorder="1" applyAlignment="1" applyProtection="1">
      <protection locked="0"/>
    </xf>
    <xf numFmtId="0" fontId="0" fillId="2" borderId="35" xfId="0" applyFill="1" applyBorder="1" applyAlignment="1" applyProtection="1">
      <protection locked="0"/>
    </xf>
    <xf numFmtId="0" fontId="3" fillId="0" borderId="1" xfId="0" applyFont="1" applyBorder="1" applyAlignment="1" applyProtection="1">
      <alignment shrinkToFit="1"/>
      <protection locked="0"/>
    </xf>
    <xf numFmtId="0" fontId="0" fillId="0" borderId="1" xfId="0" applyBorder="1" applyAlignment="1" applyProtection="1">
      <alignment shrinkToFit="1"/>
      <protection locked="0"/>
    </xf>
    <xf numFmtId="0" fontId="3" fillId="0" borderId="0" xfId="0" applyFont="1" applyBorder="1" applyAlignment="1" applyProtection="1">
      <alignment shrinkToFit="1"/>
    </xf>
    <xf numFmtId="0" fontId="0" fillId="0" borderId="0" xfId="0" applyBorder="1" applyAlignment="1" applyProtection="1">
      <alignment shrinkToFit="1"/>
    </xf>
    <xf numFmtId="16" fontId="3" fillId="3" borderId="0" xfId="0" quotePrefix="1" applyNumberFormat="1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3" fillId="2" borderId="40" xfId="0" applyFont="1" applyFill="1" applyBorder="1" applyAlignment="1" applyProtection="1">
      <alignment horizontal="right"/>
      <protection locked="0"/>
    </xf>
    <xf numFmtId="0" fontId="0" fillId="0" borderId="41" xfId="0" applyBorder="1" applyAlignment="1" applyProtection="1">
      <protection locked="0"/>
    </xf>
    <xf numFmtId="0" fontId="2" fillId="0" borderId="0" xfId="0" applyFont="1" applyAlignment="1" applyProtection="1"/>
    <xf numFmtId="0" fontId="3" fillId="2" borderId="40" xfId="0" applyFont="1" applyFill="1" applyBorder="1" applyAlignment="1" applyProtection="1">
      <alignment horizontal="center" shrinkToFit="1"/>
      <protection locked="0"/>
    </xf>
    <xf numFmtId="0" fontId="0" fillId="0" borderId="41" xfId="0" applyBorder="1" applyAlignment="1" applyProtection="1">
      <alignment horizontal="center" shrinkToFit="1"/>
      <protection locked="0"/>
    </xf>
    <xf numFmtId="0" fontId="3" fillId="2" borderId="36" xfId="0" applyFont="1" applyFill="1" applyBorder="1" applyAlignment="1" applyProtection="1">
      <protection locked="0"/>
    </xf>
    <xf numFmtId="0" fontId="3" fillId="2" borderId="40" xfId="0" applyFont="1" applyFill="1" applyBorder="1" applyAlignment="1" applyProtection="1">
      <protection locked="0"/>
    </xf>
    <xf numFmtId="0" fontId="3" fillId="0" borderId="0" xfId="0" applyFont="1" applyBorder="1" applyAlignment="1" applyProtection="1"/>
    <xf numFmtId="16" fontId="3" fillId="3" borderId="0" xfId="0" quotePrefix="1" applyNumberFormat="1" applyFont="1" applyFill="1" applyBorder="1" applyAlignment="1" applyProtection="1">
      <alignment horizontal="center" shrinkToFit="1"/>
    </xf>
    <xf numFmtId="0" fontId="14" fillId="2" borderId="7" xfId="0" applyFont="1" applyFill="1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0" fontId="14" fillId="2" borderId="34" xfId="0" applyFont="1" applyFill="1" applyBorder="1" applyAlignment="1" applyProtection="1">
      <alignment horizontal="right"/>
      <protection locked="0"/>
    </xf>
    <xf numFmtId="0" fontId="0" fillId="0" borderId="35" xfId="0" applyBorder="1" applyAlignment="1" applyProtection="1">
      <alignment horizontal="right"/>
      <protection locked="0"/>
    </xf>
    <xf numFmtId="0" fontId="0" fillId="0" borderId="39" xfId="0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23" xfId="0" applyFont="1" applyFill="1" applyBorder="1" applyAlignment="1" applyProtection="1">
      <protection locked="0"/>
    </xf>
    <xf numFmtId="0" fontId="0" fillId="2" borderId="3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3" fillId="0" borderId="0" xfId="0" applyFont="1" applyBorder="1" applyAlignment="1" applyProtection="1">
      <alignment horizontal="left" shrinkToFit="1"/>
    </xf>
    <xf numFmtId="0" fontId="0" fillId="0" borderId="25" xfId="0" applyBorder="1" applyAlignment="1" applyProtection="1">
      <alignment shrinkToFit="1"/>
    </xf>
    <xf numFmtId="0" fontId="3" fillId="0" borderId="8" xfId="0" applyFont="1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26" fillId="0" borderId="0" xfId="2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3" fillId="0" borderId="11" xfId="0" applyFont="1" applyBorder="1" applyAlignment="1" applyProtection="1">
      <alignment shrinkToFit="1"/>
      <protection locked="0"/>
    </xf>
    <xf numFmtId="0" fontId="0" fillId="0" borderId="11" xfId="0" applyBorder="1" applyAlignment="1" applyProtection="1">
      <alignment shrinkToFit="1"/>
      <protection locked="0"/>
    </xf>
    <xf numFmtId="0" fontId="3" fillId="0" borderId="11" xfId="0" applyFont="1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3" fillId="2" borderId="2" xfId="0" applyFont="1" applyFill="1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3" fillId="3" borderId="0" xfId="0" applyFont="1" applyFill="1" applyBorder="1" applyAlignment="1">
      <alignment horizontal="center" shrinkToFit="1"/>
    </xf>
    <xf numFmtId="0" fontId="0" fillId="3" borderId="0" xfId="0" applyFill="1" applyBorder="1" applyAlignment="1">
      <alignment horizontal="center" shrinkToFit="1"/>
    </xf>
    <xf numFmtId="0" fontId="6" fillId="3" borderId="0" xfId="0" applyFont="1" applyFill="1" applyBorder="1" applyAlignment="1" applyProtection="1">
      <alignment vertical="top" wrapText="1"/>
    </xf>
    <xf numFmtId="0" fontId="0" fillId="3" borderId="0" xfId="0" applyFill="1" applyBorder="1" applyAlignment="1">
      <alignment vertical="top" wrapText="1"/>
    </xf>
  </cellXfs>
  <cellStyles count="3">
    <cellStyle name="Hyperlink" xfId="2" builtinId="8"/>
    <cellStyle name="Normal" xfId="0" builtinId="0"/>
    <cellStyle name="Normal 2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microsoft.com/office/2006/relationships/vbaProject" Target="vbaProject.bin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155575</xdr:colOff>
      <xdr:row>0</xdr:row>
      <xdr:rowOff>66675</xdr:rowOff>
    </xdr:from>
    <xdr:to>
      <xdr:col>5</xdr:col>
      <xdr:colOff>177800</xdr:colOff>
      <xdr:row>3</xdr:row>
      <xdr:rowOff>147838</xdr:rowOff>
    </xdr:to>
    <xdr:pic>
      <xdr:nvPicPr>
        <xdr:cNvPr id="3" name="Picture 2" descr="CCI_Thermal_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575" y="66675"/>
          <a:ext cx="2778125" cy="614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16383</xdr:col>
      <xdr:colOff>0</xdr:colOff>
      <xdr:row>2</xdr:row>
      <xdr:rowOff>133350</xdr:rowOff>
    </xdr:from>
    <xdr:to>
      <xdr:col>16383</xdr:col>
      <xdr:colOff>0</xdr:colOff>
      <xdr:row>8</xdr:row>
      <xdr:rowOff>66675</xdr:rowOff>
    </xdr:to>
    <xdr:pic>
      <xdr:nvPicPr>
        <xdr:cNvPr id="4" name="Picture 3" descr="50-best (2)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457200"/>
          <a:ext cx="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16383</xdr:col>
      <xdr:colOff>0</xdr:colOff>
      <xdr:row>3</xdr:row>
      <xdr:rowOff>114300</xdr:rowOff>
    </xdr:from>
    <xdr:to>
      <xdr:col>16383</xdr:col>
      <xdr:colOff>0</xdr:colOff>
      <xdr:row>9</xdr:row>
      <xdr:rowOff>85725</xdr:rowOff>
    </xdr:to>
    <xdr:pic>
      <xdr:nvPicPr>
        <xdr:cNvPr id="5" name="Picture 4" descr="50-best (2)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638175"/>
          <a:ext cx="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16383</xdr:col>
      <xdr:colOff>0</xdr:colOff>
      <xdr:row>3</xdr:row>
      <xdr:rowOff>114300</xdr:rowOff>
    </xdr:from>
    <xdr:to>
      <xdr:col>16383</xdr:col>
      <xdr:colOff>0</xdr:colOff>
      <xdr:row>9</xdr:row>
      <xdr:rowOff>85725</xdr:rowOff>
    </xdr:to>
    <xdr:pic>
      <xdr:nvPicPr>
        <xdr:cNvPr id="6" name="Picture 5" descr="50-best (2)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638175"/>
          <a:ext cx="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511175</xdr:colOff>
      <xdr:row>0</xdr:row>
      <xdr:rowOff>41275</xdr:rowOff>
    </xdr:from>
    <xdr:to>
      <xdr:col>11</xdr:col>
      <xdr:colOff>209550</xdr:colOff>
      <xdr:row>3</xdr:row>
      <xdr:rowOff>139700</xdr:rowOff>
    </xdr:to>
    <xdr:pic>
      <xdr:nvPicPr>
        <xdr:cNvPr id="7" name="Picture 6" descr="50-best (2)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9975" y="41275"/>
          <a:ext cx="688975" cy="63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723900</xdr:colOff>
          <xdr:row>7</xdr:row>
          <xdr:rowOff>85725</xdr:rowOff>
        </xdr:from>
        <xdr:to>
          <xdr:col>10</xdr:col>
          <xdr:colOff>266700</xdr:colOff>
          <xdr:row>19</xdr:row>
          <xdr:rowOff>0</xdr:rowOff>
        </xdr:to>
        <xdr:sp macro="" textlink="">
          <xdr:nvSpPr>
            <xdr:cNvPr id="2064" name="Button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Clear All Contents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Quotes/!Quote%20Work/Quote%20Software/Quote%20Calc/Helpful%20Excel%20Programs/Vessel%20Estimator%205%206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!Quotations/10-149%20Northwest/Quote%20Info/Quote%20Calculation/10-149%20Northw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Page"/>
      <sheetName val="Welding Hrs"/>
      <sheetName val="Flange Closure"/>
      <sheetName val="Data Page"/>
      <sheetName val="Fluid Table"/>
      <sheetName val="Matl Table"/>
      <sheetName val="Cart PL Page"/>
      <sheetName val="Ring Flange Calc"/>
      <sheetName val="Pressure Vessel Calc"/>
    </sheetNames>
    <sheetDataSet>
      <sheetData sheetId="0">
        <row r="1">
          <cell r="Q1" t="str">
            <v>4 of 4</v>
          </cell>
        </row>
        <row r="4">
          <cell r="H4">
            <v>150</v>
          </cell>
          <cell r="AA4" t="str">
            <v>1</v>
          </cell>
          <cell r="AB4" t="str">
            <v>ad4</v>
          </cell>
          <cell r="AC4" t="str">
            <v>aK4</v>
          </cell>
          <cell r="AD4">
            <v>10</v>
          </cell>
          <cell r="AE4">
            <v>30</v>
          </cell>
          <cell r="AF4" t="str">
            <v>STD</v>
          </cell>
          <cell r="AG4">
            <v>40</v>
          </cell>
          <cell r="AH4" t="str">
            <v>XS</v>
          </cell>
          <cell r="AI4">
            <v>80</v>
          </cell>
          <cell r="AJ4">
            <v>160</v>
          </cell>
          <cell r="AK4" t="str">
            <v>XXS</v>
          </cell>
        </row>
        <row r="5">
          <cell r="AA5" t="str">
            <v>1/2</v>
          </cell>
          <cell r="AB5" t="str">
            <v>ad5</v>
          </cell>
          <cell r="AC5" t="str">
            <v>ak5</v>
          </cell>
          <cell r="AD5">
            <v>10</v>
          </cell>
          <cell r="AE5">
            <v>30</v>
          </cell>
          <cell r="AF5" t="str">
            <v>STD</v>
          </cell>
          <cell r="AG5">
            <v>40</v>
          </cell>
          <cell r="AH5" t="str">
            <v>XS</v>
          </cell>
          <cell r="AI5">
            <v>80</v>
          </cell>
          <cell r="AJ5">
            <v>160</v>
          </cell>
          <cell r="AK5" t="str">
            <v>XXS</v>
          </cell>
        </row>
        <row r="6">
          <cell r="H6">
            <v>225</v>
          </cell>
          <cell r="AA6" t="str">
            <v>1/4</v>
          </cell>
          <cell r="AB6" t="str">
            <v>ad6</v>
          </cell>
          <cell r="AC6" t="str">
            <v>ai6</v>
          </cell>
          <cell r="AD6">
            <v>10</v>
          </cell>
          <cell r="AE6">
            <v>30</v>
          </cell>
          <cell r="AF6" t="str">
            <v>STD</v>
          </cell>
          <cell r="AG6">
            <v>40</v>
          </cell>
          <cell r="AH6" t="str">
            <v>XS</v>
          </cell>
          <cell r="AI6">
            <v>80</v>
          </cell>
        </row>
        <row r="7">
          <cell r="AA7" t="str">
            <v>1/8</v>
          </cell>
          <cell r="AB7" t="str">
            <v>ad7</v>
          </cell>
          <cell r="AC7" t="str">
            <v>ai7</v>
          </cell>
          <cell r="AD7">
            <v>10</v>
          </cell>
          <cell r="AE7">
            <v>30</v>
          </cell>
          <cell r="AF7" t="str">
            <v>STD</v>
          </cell>
          <cell r="AG7">
            <v>40</v>
          </cell>
          <cell r="AH7" t="str">
            <v>XS</v>
          </cell>
          <cell r="AI7">
            <v>80</v>
          </cell>
        </row>
        <row r="8">
          <cell r="AA8" t="str">
            <v>10</v>
          </cell>
          <cell r="AB8" t="str">
            <v>ad8</v>
          </cell>
          <cell r="AC8" t="str">
            <v>ao8</v>
          </cell>
          <cell r="AD8">
            <v>10</v>
          </cell>
          <cell r="AE8">
            <v>20</v>
          </cell>
          <cell r="AF8">
            <v>30</v>
          </cell>
          <cell r="AG8" t="str">
            <v>STD</v>
          </cell>
          <cell r="AH8">
            <v>40</v>
          </cell>
          <cell r="AI8">
            <v>60</v>
          </cell>
          <cell r="AJ8" t="str">
            <v>XS</v>
          </cell>
          <cell r="AK8">
            <v>80</v>
          </cell>
          <cell r="AL8">
            <v>120</v>
          </cell>
          <cell r="AM8">
            <v>140</v>
          </cell>
          <cell r="AN8" t="str">
            <v>XXS</v>
          </cell>
          <cell r="AO8">
            <v>160</v>
          </cell>
        </row>
        <row r="9">
          <cell r="AA9" t="str">
            <v>1¼</v>
          </cell>
          <cell r="AB9" t="str">
            <v>ad9</v>
          </cell>
          <cell r="AC9" t="str">
            <v>ak9</v>
          </cell>
          <cell r="AD9">
            <v>10</v>
          </cell>
          <cell r="AE9">
            <v>30</v>
          </cell>
          <cell r="AF9" t="str">
            <v>STD</v>
          </cell>
          <cell r="AG9">
            <v>40</v>
          </cell>
          <cell r="AH9" t="str">
            <v>XS</v>
          </cell>
          <cell r="AI9">
            <v>80</v>
          </cell>
          <cell r="AJ9">
            <v>160</v>
          </cell>
          <cell r="AK9" t="str">
            <v>XXS</v>
          </cell>
        </row>
        <row r="10">
          <cell r="AA10" t="str">
            <v>1½</v>
          </cell>
          <cell r="AB10" t="str">
            <v>ad10</v>
          </cell>
          <cell r="AC10" t="str">
            <v>ak10</v>
          </cell>
          <cell r="AD10">
            <v>10</v>
          </cell>
          <cell r="AE10">
            <v>30</v>
          </cell>
          <cell r="AF10" t="str">
            <v>STD</v>
          </cell>
          <cell r="AG10">
            <v>40</v>
          </cell>
          <cell r="AH10" t="str">
            <v>XS</v>
          </cell>
          <cell r="AI10">
            <v>80</v>
          </cell>
          <cell r="AJ10">
            <v>160</v>
          </cell>
          <cell r="AK10" t="str">
            <v>XXS</v>
          </cell>
        </row>
        <row r="11">
          <cell r="AA11" t="str">
            <v>12</v>
          </cell>
          <cell r="AB11" t="str">
            <v>ad11</v>
          </cell>
          <cell r="AC11" t="str">
            <v>ao11</v>
          </cell>
          <cell r="AD11">
            <v>10</v>
          </cell>
          <cell r="AE11">
            <v>20</v>
          </cell>
          <cell r="AF11">
            <v>30</v>
          </cell>
          <cell r="AG11" t="str">
            <v>STD</v>
          </cell>
          <cell r="AH11">
            <v>40</v>
          </cell>
          <cell r="AI11">
            <v>60</v>
          </cell>
          <cell r="AJ11" t="str">
            <v>XS</v>
          </cell>
          <cell r="AK11">
            <v>80</v>
          </cell>
          <cell r="AL11">
            <v>120</v>
          </cell>
          <cell r="AM11" t="str">
            <v>XXS</v>
          </cell>
          <cell r="AN11">
            <v>140</v>
          </cell>
          <cell r="AO11">
            <v>160</v>
          </cell>
        </row>
        <row r="12">
          <cell r="H12">
            <v>0.125</v>
          </cell>
          <cell r="AA12" t="str">
            <v>14</v>
          </cell>
          <cell r="AB12" t="str">
            <v>ad12</v>
          </cell>
          <cell r="AC12" t="str">
            <v>an12</v>
          </cell>
          <cell r="AD12">
            <v>10</v>
          </cell>
          <cell r="AE12">
            <v>20</v>
          </cell>
          <cell r="AF12">
            <v>30</v>
          </cell>
          <cell r="AG12" t="str">
            <v>STD</v>
          </cell>
          <cell r="AH12">
            <v>40</v>
          </cell>
          <cell r="AI12" t="str">
            <v>XS</v>
          </cell>
          <cell r="AJ12">
            <v>60</v>
          </cell>
          <cell r="AK12">
            <v>80</v>
          </cell>
          <cell r="AL12">
            <v>120</v>
          </cell>
          <cell r="AM12">
            <v>140</v>
          </cell>
          <cell r="AN12">
            <v>160</v>
          </cell>
        </row>
        <row r="13">
          <cell r="H13">
            <v>0.125</v>
          </cell>
          <cell r="AA13" t="str">
            <v>16</v>
          </cell>
          <cell r="AB13" t="str">
            <v>ad13</v>
          </cell>
          <cell r="AC13" t="str">
            <v>an13</v>
          </cell>
          <cell r="AD13">
            <v>10</v>
          </cell>
          <cell r="AE13">
            <v>20</v>
          </cell>
          <cell r="AF13">
            <v>30</v>
          </cell>
          <cell r="AG13" t="str">
            <v>STD</v>
          </cell>
          <cell r="AH13">
            <v>40</v>
          </cell>
          <cell r="AI13" t="str">
            <v>XS</v>
          </cell>
          <cell r="AJ13">
            <v>60</v>
          </cell>
          <cell r="AK13">
            <v>80</v>
          </cell>
          <cell r="AL13">
            <v>120</v>
          </cell>
          <cell r="AM13">
            <v>140</v>
          </cell>
          <cell r="AN13">
            <v>160</v>
          </cell>
        </row>
        <row r="14">
          <cell r="AA14" t="str">
            <v>18</v>
          </cell>
          <cell r="AB14" t="str">
            <v>ad14</v>
          </cell>
          <cell r="AC14" t="str">
            <v>an14</v>
          </cell>
          <cell r="AD14">
            <v>10</v>
          </cell>
          <cell r="AE14">
            <v>20</v>
          </cell>
          <cell r="AF14" t="str">
            <v>STD</v>
          </cell>
          <cell r="AG14">
            <v>30</v>
          </cell>
          <cell r="AH14" t="str">
            <v>XS</v>
          </cell>
          <cell r="AI14">
            <v>40</v>
          </cell>
          <cell r="AJ14">
            <v>60</v>
          </cell>
          <cell r="AK14">
            <v>80</v>
          </cell>
          <cell r="AL14">
            <v>120</v>
          </cell>
          <cell r="AM14">
            <v>140</v>
          </cell>
          <cell r="AN14">
            <v>160</v>
          </cell>
        </row>
        <row r="15">
          <cell r="H15" t="str">
            <v>SupportAngLeg</v>
          </cell>
          <cell r="AA15" t="str">
            <v>2</v>
          </cell>
          <cell r="AB15" t="str">
            <v>ad15</v>
          </cell>
          <cell r="AC15" t="str">
            <v>ak15</v>
          </cell>
          <cell r="AD15">
            <v>10</v>
          </cell>
          <cell r="AE15">
            <v>30</v>
          </cell>
          <cell r="AF15" t="str">
            <v>STD</v>
          </cell>
          <cell r="AG15">
            <v>40</v>
          </cell>
          <cell r="AH15" t="str">
            <v>XS</v>
          </cell>
          <cell r="AI15">
            <v>80</v>
          </cell>
          <cell r="AJ15">
            <v>160</v>
          </cell>
          <cell r="AK15" t="str">
            <v>XXS</v>
          </cell>
        </row>
        <row r="16">
          <cell r="H16" t="str">
            <v>Swing Bolt &amp; Ring Flange</v>
          </cell>
          <cell r="AA16" t="str">
            <v>20</v>
          </cell>
          <cell r="AB16" t="str">
            <v>ad16</v>
          </cell>
          <cell r="AC16" t="str">
            <v>an16</v>
          </cell>
          <cell r="AD16">
            <v>10</v>
          </cell>
          <cell r="AE16" t="str">
            <v>STD</v>
          </cell>
          <cell r="AF16" t="str">
            <v>STD</v>
          </cell>
          <cell r="AG16" t="str">
            <v>XS</v>
          </cell>
          <cell r="AH16" t="str">
            <v>XS</v>
          </cell>
          <cell r="AI16">
            <v>40</v>
          </cell>
          <cell r="AJ16">
            <v>60</v>
          </cell>
          <cell r="AK16">
            <v>80</v>
          </cell>
          <cell r="AL16">
            <v>120</v>
          </cell>
          <cell r="AM16">
            <v>140</v>
          </cell>
          <cell r="AN16">
            <v>160</v>
          </cell>
        </row>
        <row r="17">
          <cell r="H17" t="str">
            <v>Non-Opening Semi</v>
          </cell>
          <cell r="AA17" t="str">
            <v>2½</v>
          </cell>
          <cell r="AB17" t="str">
            <v>ad17</v>
          </cell>
          <cell r="AC17" t="str">
            <v>ak17</v>
          </cell>
          <cell r="AD17">
            <v>10</v>
          </cell>
          <cell r="AE17">
            <v>30</v>
          </cell>
          <cell r="AF17" t="str">
            <v>STD</v>
          </cell>
          <cell r="AG17">
            <v>40</v>
          </cell>
          <cell r="AH17" t="str">
            <v>XS</v>
          </cell>
          <cell r="AI17">
            <v>80</v>
          </cell>
          <cell r="AJ17">
            <v>160</v>
          </cell>
          <cell r="AK17" t="str">
            <v>XXS</v>
          </cell>
        </row>
        <row r="18">
          <cell r="AA18" t="str">
            <v>24</v>
          </cell>
          <cell r="AB18" t="str">
            <v>ad18</v>
          </cell>
          <cell r="AC18" t="str">
            <v>an18</v>
          </cell>
          <cell r="AD18">
            <v>10</v>
          </cell>
          <cell r="AE18" t="str">
            <v>STD</v>
          </cell>
          <cell r="AF18" t="str">
            <v>STD</v>
          </cell>
          <cell r="AG18" t="str">
            <v>XS</v>
          </cell>
          <cell r="AH18">
            <v>30</v>
          </cell>
          <cell r="AI18">
            <v>40</v>
          </cell>
          <cell r="AJ18">
            <v>60</v>
          </cell>
          <cell r="AK18">
            <v>80</v>
          </cell>
          <cell r="AL18">
            <v>120</v>
          </cell>
          <cell r="AM18">
            <v>140</v>
          </cell>
          <cell r="AN18">
            <v>160</v>
          </cell>
        </row>
        <row r="19">
          <cell r="AA19" t="str">
            <v>3</v>
          </cell>
          <cell r="AB19" t="str">
            <v>ad19</v>
          </cell>
          <cell r="AC19" t="str">
            <v>ak19</v>
          </cell>
          <cell r="AD19">
            <v>10</v>
          </cell>
          <cell r="AE19">
            <v>30</v>
          </cell>
          <cell r="AF19" t="str">
            <v>STD</v>
          </cell>
          <cell r="AG19">
            <v>40</v>
          </cell>
          <cell r="AH19" t="str">
            <v>XS</v>
          </cell>
          <cell r="AI19">
            <v>80</v>
          </cell>
          <cell r="AJ19">
            <v>160</v>
          </cell>
          <cell r="AK19" t="str">
            <v>XXS</v>
          </cell>
        </row>
        <row r="20">
          <cell r="AA20" t="str">
            <v>3/4</v>
          </cell>
          <cell r="AB20" t="str">
            <v>ad20</v>
          </cell>
          <cell r="AC20" t="str">
            <v>ak20</v>
          </cell>
          <cell r="AD20">
            <v>10</v>
          </cell>
          <cell r="AE20">
            <v>30</v>
          </cell>
          <cell r="AF20" t="str">
            <v>STD</v>
          </cell>
          <cell r="AG20">
            <v>40</v>
          </cell>
          <cell r="AH20" t="str">
            <v>XS</v>
          </cell>
          <cell r="AI20">
            <v>80</v>
          </cell>
          <cell r="AJ20">
            <v>160</v>
          </cell>
          <cell r="AK20" t="str">
            <v>XXS</v>
          </cell>
        </row>
        <row r="21">
          <cell r="AA21" t="str">
            <v>3/8</v>
          </cell>
          <cell r="AB21" t="str">
            <v>ad21</v>
          </cell>
          <cell r="AC21" t="str">
            <v>ai21</v>
          </cell>
          <cell r="AD21">
            <v>10</v>
          </cell>
          <cell r="AE21">
            <v>30</v>
          </cell>
          <cell r="AF21" t="str">
            <v>STD</v>
          </cell>
          <cell r="AG21">
            <v>40</v>
          </cell>
          <cell r="AH21" t="str">
            <v>XS</v>
          </cell>
          <cell r="AI21">
            <v>80</v>
          </cell>
        </row>
        <row r="22">
          <cell r="AA22" t="str">
            <v>3½</v>
          </cell>
          <cell r="AB22" t="str">
            <v>ad22</v>
          </cell>
          <cell r="AC22" t="str">
            <v>ai22</v>
          </cell>
          <cell r="AD22">
            <v>10</v>
          </cell>
          <cell r="AE22">
            <v>30</v>
          </cell>
          <cell r="AF22" t="str">
            <v>STD</v>
          </cell>
          <cell r="AG22">
            <v>40</v>
          </cell>
          <cell r="AH22" t="str">
            <v>XS</v>
          </cell>
          <cell r="AI22">
            <v>80</v>
          </cell>
        </row>
        <row r="23">
          <cell r="AA23" t="str">
            <v>4</v>
          </cell>
          <cell r="AB23" t="str">
            <v>ad23</v>
          </cell>
          <cell r="AC23" t="str">
            <v>al23</v>
          </cell>
          <cell r="AD23">
            <v>10</v>
          </cell>
          <cell r="AE23">
            <v>30</v>
          </cell>
          <cell r="AF23" t="str">
            <v>STD</v>
          </cell>
          <cell r="AG23">
            <v>40</v>
          </cell>
          <cell r="AH23" t="str">
            <v>XS</v>
          </cell>
          <cell r="AI23">
            <v>80</v>
          </cell>
          <cell r="AJ23">
            <v>120</v>
          </cell>
          <cell r="AK23">
            <v>160</v>
          </cell>
          <cell r="AL23" t="str">
            <v>XXS</v>
          </cell>
        </row>
        <row r="24">
          <cell r="AA24" t="str">
            <v>5</v>
          </cell>
          <cell r="AB24" t="str">
            <v>ad24</v>
          </cell>
          <cell r="AC24" t="str">
            <v>ak24</v>
          </cell>
          <cell r="AD24">
            <v>10</v>
          </cell>
          <cell r="AE24" t="str">
            <v>STD</v>
          </cell>
          <cell r="AF24">
            <v>40</v>
          </cell>
          <cell r="AG24" t="str">
            <v>XS</v>
          </cell>
          <cell r="AH24">
            <v>80</v>
          </cell>
          <cell r="AI24">
            <v>120</v>
          </cell>
          <cell r="AJ24">
            <v>160</v>
          </cell>
          <cell r="AK24" t="str">
            <v>XXS</v>
          </cell>
        </row>
        <row r="25">
          <cell r="AA25" t="str">
            <v>6</v>
          </cell>
          <cell r="AB25" t="str">
            <v>ad25</v>
          </cell>
          <cell r="AC25" t="str">
            <v>ak25</v>
          </cell>
          <cell r="AD25">
            <v>10</v>
          </cell>
          <cell r="AE25" t="str">
            <v>STD</v>
          </cell>
          <cell r="AF25">
            <v>40</v>
          </cell>
          <cell r="AG25" t="str">
            <v>XS</v>
          </cell>
          <cell r="AH25">
            <v>80</v>
          </cell>
          <cell r="AI25">
            <v>120</v>
          </cell>
          <cell r="AJ25">
            <v>160</v>
          </cell>
          <cell r="AK25" t="str">
            <v>XXS</v>
          </cell>
        </row>
        <row r="26">
          <cell r="AA26" t="str">
            <v>8</v>
          </cell>
          <cell r="AB26" t="str">
            <v>ad26</v>
          </cell>
          <cell r="AC26" t="str">
            <v>ao26</v>
          </cell>
          <cell r="AD26">
            <v>10</v>
          </cell>
          <cell r="AE26">
            <v>20</v>
          </cell>
          <cell r="AF26">
            <v>30</v>
          </cell>
          <cell r="AG26" t="str">
            <v>STD</v>
          </cell>
          <cell r="AH26">
            <v>40</v>
          </cell>
          <cell r="AI26">
            <v>60</v>
          </cell>
          <cell r="AJ26" t="str">
            <v>XS</v>
          </cell>
          <cell r="AK26">
            <v>80</v>
          </cell>
          <cell r="AL26">
            <v>120</v>
          </cell>
          <cell r="AM26">
            <v>140</v>
          </cell>
          <cell r="AN26" t="str">
            <v>XXS</v>
          </cell>
          <cell r="AO26">
            <v>160</v>
          </cell>
        </row>
        <row r="30">
          <cell r="AA30" t="str">
            <v>1</v>
          </cell>
          <cell r="AB30" t="str">
            <v>ad30</v>
          </cell>
          <cell r="AC30" t="str">
            <v>ak30</v>
          </cell>
          <cell r="AD30">
            <v>0.109</v>
          </cell>
          <cell r="AE30">
            <v>0.114</v>
          </cell>
          <cell r="AF30">
            <v>0.13300000000000001</v>
          </cell>
          <cell r="AG30">
            <v>0.13300000000000001</v>
          </cell>
          <cell r="AH30">
            <v>0.17899999999999999</v>
          </cell>
          <cell r="AI30">
            <v>0.17899999999999999</v>
          </cell>
          <cell r="AJ30">
            <v>0.25</v>
          </cell>
          <cell r="AK30">
            <v>0.35799999999999998</v>
          </cell>
          <cell r="AP30">
            <v>1.3149999999999999</v>
          </cell>
        </row>
        <row r="31">
          <cell r="AA31" t="str">
            <v>1/2</v>
          </cell>
          <cell r="AB31" t="str">
            <v>ad31</v>
          </cell>
          <cell r="AC31" t="str">
            <v>ak31</v>
          </cell>
          <cell r="AD31">
            <v>8.3000000000000004E-2</v>
          </cell>
          <cell r="AE31">
            <v>9.5000000000000001E-2</v>
          </cell>
          <cell r="AF31">
            <v>0.109</v>
          </cell>
          <cell r="AG31">
            <v>0.109</v>
          </cell>
          <cell r="AH31">
            <v>0.14699999999999999</v>
          </cell>
          <cell r="AI31">
            <v>0.14699999999999999</v>
          </cell>
          <cell r="AJ31">
            <v>0.188</v>
          </cell>
          <cell r="AK31">
            <v>0.29399999999999998</v>
          </cell>
          <cell r="AP31">
            <v>0.84</v>
          </cell>
        </row>
        <row r="32">
          <cell r="AA32" t="str">
            <v>1/4</v>
          </cell>
          <cell r="AB32" t="str">
            <v>ad32</v>
          </cell>
          <cell r="AC32" t="str">
            <v>ai32</v>
          </cell>
          <cell r="AD32">
            <v>6.5000000000000002E-2</v>
          </cell>
          <cell r="AE32">
            <v>7.2999999999999995E-2</v>
          </cell>
          <cell r="AF32">
            <v>8.7999999999999995E-2</v>
          </cell>
          <cell r="AG32">
            <v>8.7999999999999995E-2</v>
          </cell>
          <cell r="AH32">
            <v>0.11899999999999999</v>
          </cell>
          <cell r="AI32">
            <v>0.11899999999999999</v>
          </cell>
          <cell r="AP32">
            <v>0.54</v>
          </cell>
        </row>
        <row r="33">
          <cell r="J33">
            <v>20000</v>
          </cell>
          <cell r="W33">
            <v>0.7</v>
          </cell>
          <cell r="AA33" t="str">
            <v>1/8</v>
          </cell>
          <cell r="AB33" t="str">
            <v>ad33</v>
          </cell>
          <cell r="AC33" t="str">
            <v>ai33</v>
          </cell>
          <cell r="AD33">
            <v>4.9000000000000002E-2</v>
          </cell>
          <cell r="AE33">
            <v>5.7000000000000002E-2</v>
          </cell>
          <cell r="AF33">
            <v>6.8000000000000005E-2</v>
          </cell>
          <cell r="AG33">
            <v>6.8000000000000005E-2</v>
          </cell>
          <cell r="AH33">
            <v>9.5000000000000001E-2</v>
          </cell>
          <cell r="AI33">
            <v>9.5000000000000001E-2</v>
          </cell>
          <cell r="AP33">
            <v>0.40500000000000003</v>
          </cell>
        </row>
        <row r="34">
          <cell r="J34">
            <v>14600</v>
          </cell>
          <cell r="AA34" t="str">
            <v>10</v>
          </cell>
          <cell r="AB34" t="str">
            <v>ad34</v>
          </cell>
          <cell r="AC34" t="str">
            <v>ao34</v>
          </cell>
          <cell r="AD34">
            <v>0.16500000000000001</v>
          </cell>
          <cell r="AE34">
            <v>0.25</v>
          </cell>
          <cell r="AF34">
            <v>0.307</v>
          </cell>
          <cell r="AG34">
            <v>0.36499999999999999</v>
          </cell>
          <cell r="AH34">
            <v>0.36499999999999999</v>
          </cell>
          <cell r="AI34">
            <v>0.5</v>
          </cell>
          <cell r="AJ34">
            <v>0.5</v>
          </cell>
          <cell r="AK34">
            <v>0.59399999999999997</v>
          </cell>
          <cell r="AL34">
            <v>0.84399999999999997</v>
          </cell>
          <cell r="AM34">
            <v>1</v>
          </cell>
          <cell r="AN34">
            <v>1</v>
          </cell>
          <cell r="AO34">
            <v>1.125</v>
          </cell>
          <cell r="AP34">
            <v>10.75</v>
          </cell>
        </row>
        <row r="35">
          <cell r="J35">
            <v>20000</v>
          </cell>
          <cell r="AA35" t="str">
            <v>1¼</v>
          </cell>
          <cell r="AB35" t="str">
            <v>ad35</v>
          </cell>
          <cell r="AC35" t="str">
            <v>ak35</v>
          </cell>
          <cell r="AD35">
            <v>0.109</v>
          </cell>
          <cell r="AE35">
            <v>0.11700000000000001</v>
          </cell>
          <cell r="AF35">
            <v>0.14000000000000001</v>
          </cell>
          <cell r="AG35">
            <v>0.14000000000000001</v>
          </cell>
          <cell r="AH35">
            <v>0.191</v>
          </cell>
          <cell r="AI35">
            <v>0.191</v>
          </cell>
          <cell r="AJ35">
            <v>0.25</v>
          </cell>
          <cell r="AK35">
            <v>0.38200000000000001</v>
          </cell>
          <cell r="AP35">
            <v>1.66</v>
          </cell>
        </row>
        <row r="36">
          <cell r="AA36" t="str">
            <v>1½</v>
          </cell>
          <cell r="AB36" t="str">
            <v>ad36</v>
          </cell>
          <cell r="AC36" t="str">
            <v>ak36</v>
          </cell>
          <cell r="AD36">
            <v>0.109</v>
          </cell>
          <cell r="AE36">
            <v>0.125</v>
          </cell>
          <cell r="AF36">
            <v>0.14499999999999999</v>
          </cell>
          <cell r="AG36">
            <v>0.14499999999999999</v>
          </cell>
          <cell r="AH36">
            <v>0.2</v>
          </cell>
          <cell r="AI36">
            <v>0.2</v>
          </cell>
          <cell r="AJ36">
            <v>0.28100000000000003</v>
          </cell>
          <cell r="AK36">
            <v>0.4</v>
          </cell>
          <cell r="AP36">
            <v>1.9</v>
          </cell>
        </row>
        <row r="37">
          <cell r="AA37" t="str">
            <v>12</v>
          </cell>
          <cell r="AB37" t="str">
            <v>ad37</v>
          </cell>
          <cell r="AC37" t="str">
            <v>ao37</v>
          </cell>
          <cell r="AD37">
            <v>0.18</v>
          </cell>
          <cell r="AE37">
            <v>0.25</v>
          </cell>
          <cell r="AF37">
            <v>0.33</v>
          </cell>
          <cell r="AG37">
            <v>0.375</v>
          </cell>
          <cell r="AH37">
            <v>0.40600000000000003</v>
          </cell>
          <cell r="AI37">
            <v>0.56200000000000006</v>
          </cell>
          <cell r="AJ37">
            <v>0.5</v>
          </cell>
          <cell r="AK37">
            <v>0.68799999999999994</v>
          </cell>
          <cell r="AL37">
            <v>1</v>
          </cell>
          <cell r="AM37">
            <v>1</v>
          </cell>
          <cell r="AN37">
            <v>1.125</v>
          </cell>
          <cell r="AO37">
            <v>1.3120000000000001</v>
          </cell>
          <cell r="AP37">
            <v>12.75</v>
          </cell>
        </row>
        <row r="38">
          <cell r="AA38" t="str">
            <v>14</v>
          </cell>
          <cell r="AB38" t="str">
            <v>ad38</v>
          </cell>
          <cell r="AC38" t="str">
            <v>an38</v>
          </cell>
          <cell r="AD38">
            <v>0.25</v>
          </cell>
          <cell r="AE38">
            <v>0.312</v>
          </cell>
          <cell r="AF38">
            <v>0.375</v>
          </cell>
          <cell r="AG38">
            <v>0.375</v>
          </cell>
          <cell r="AH38">
            <v>0.438</v>
          </cell>
          <cell r="AI38">
            <v>0.5</v>
          </cell>
          <cell r="AJ38">
            <v>0.59399999999999997</v>
          </cell>
          <cell r="AK38">
            <v>0.75</v>
          </cell>
          <cell r="AL38">
            <v>1.0940000000000001</v>
          </cell>
          <cell r="AM38">
            <v>1.25</v>
          </cell>
          <cell r="AN38">
            <v>1.4059999999999999</v>
          </cell>
          <cell r="AP38">
            <v>14</v>
          </cell>
        </row>
        <row r="39">
          <cell r="AA39" t="str">
            <v>16</v>
          </cell>
          <cell r="AB39" t="str">
            <v>ad39</v>
          </cell>
          <cell r="AC39" t="str">
            <v>an39</v>
          </cell>
          <cell r="AD39">
            <v>0.25</v>
          </cell>
          <cell r="AE39">
            <v>0.312</v>
          </cell>
          <cell r="AF39">
            <v>0.375</v>
          </cell>
          <cell r="AG39">
            <v>0.375</v>
          </cell>
          <cell r="AH39">
            <v>0.5</v>
          </cell>
          <cell r="AI39">
            <v>0.5</v>
          </cell>
          <cell r="AJ39">
            <v>0.65600000000000003</v>
          </cell>
          <cell r="AK39">
            <v>0.84399999999999997</v>
          </cell>
          <cell r="AL39">
            <v>1.2190000000000001</v>
          </cell>
          <cell r="AM39">
            <v>1.4379999999999999</v>
          </cell>
          <cell r="AN39">
            <v>1.5940000000000001</v>
          </cell>
          <cell r="AP39">
            <v>16</v>
          </cell>
        </row>
        <row r="40">
          <cell r="AA40" t="str">
            <v>18</v>
          </cell>
          <cell r="AB40" t="str">
            <v>ad40</v>
          </cell>
          <cell r="AC40" t="str">
            <v>an40</v>
          </cell>
          <cell r="AD40">
            <v>0.25</v>
          </cell>
          <cell r="AE40">
            <v>0.312</v>
          </cell>
          <cell r="AF40">
            <v>0.375</v>
          </cell>
          <cell r="AG40">
            <v>0.438</v>
          </cell>
          <cell r="AH40">
            <v>0.5</v>
          </cell>
          <cell r="AI40">
            <v>0.56200000000000006</v>
          </cell>
          <cell r="AJ40">
            <v>0.75</v>
          </cell>
          <cell r="AK40">
            <v>0.93799999999999994</v>
          </cell>
          <cell r="AL40">
            <v>1.375</v>
          </cell>
          <cell r="AM40">
            <v>1.5620000000000001</v>
          </cell>
          <cell r="AN40">
            <v>1.7809999999999999</v>
          </cell>
          <cell r="AP40">
            <v>18</v>
          </cell>
        </row>
        <row r="41">
          <cell r="AA41" t="str">
            <v>2</v>
          </cell>
          <cell r="AB41" t="str">
            <v>ad41</v>
          </cell>
          <cell r="AC41" t="str">
            <v>ak41</v>
          </cell>
          <cell r="AD41">
            <v>0.109</v>
          </cell>
          <cell r="AE41">
            <v>0.125</v>
          </cell>
          <cell r="AF41">
            <v>0.154</v>
          </cell>
          <cell r="AG41">
            <v>0.154</v>
          </cell>
          <cell r="AH41">
            <v>0.218</v>
          </cell>
          <cell r="AI41">
            <v>0.218</v>
          </cell>
          <cell r="AJ41">
            <v>0.34399999999999997</v>
          </cell>
          <cell r="AK41">
            <v>0.436</v>
          </cell>
          <cell r="AP41">
            <v>2.375</v>
          </cell>
        </row>
        <row r="42">
          <cell r="AA42" t="str">
            <v>20</v>
          </cell>
          <cell r="AB42" t="str">
            <v>ad42</v>
          </cell>
          <cell r="AC42" t="str">
            <v>an42</v>
          </cell>
          <cell r="AD42">
            <v>0.25</v>
          </cell>
          <cell r="AE42">
            <v>0.375</v>
          </cell>
          <cell r="AF42">
            <v>0.375</v>
          </cell>
          <cell r="AG42">
            <v>0.5</v>
          </cell>
          <cell r="AH42">
            <v>0.5</v>
          </cell>
          <cell r="AI42">
            <v>0.59399999999999997</v>
          </cell>
          <cell r="AJ42">
            <v>0.81200000000000006</v>
          </cell>
          <cell r="AK42">
            <v>1.0309999999999999</v>
          </cell>
          <cell r="AL42">
            <v>1.5</v>
          </cell>
          <cell r="AM42">
            <v>1.75</v>
          </cell>
          <cell r="AN42">
            <v>1.9690000000000001</v>
          </cell>
          <cell r="AP42">
            <v>20</v>
          </cell>
        </row>
        <row r="43">
          <cell r="AA43" t="str">
            <v>2½</v>
          </cell>
          <cell r="AB43" t="str">
            <v>ad43</v>
          </cell>
          <cell r="AC43" t="str">
            <v>ak43</v>
          </cell>
          <cell r="AD43">
            <v>0.12</v>
          </cell>
          <cell r="AE43">
            <v>0.188</v>
          </cell>
          <cell r="AF43">
            <v>0.20300000000000001</v>
          </cell>
          <cell r="AG43">
            <v>0.20300000000000001</v>
          </cell>
          <cell r="AH43">
            <v>0.27600000000000002</v>
          </cell>
          <cell r="AI43">
            <v>0.27600000000000002</v>
          </cell>
          <cell r="AJ43">
            <v>0.375</v>
          </cell>
          <cell r="AK43">
            <v>0.55200000000000005</v>
          </cell>
          <cell r="AP43">
            <v>2.875</v>
          </cell>
        </row>
        <row r="44">
          <cell r="AA44" t="str">
            <v>24</v>
          </cell>
          <cell r="AB44" t="str">
            <v>ad44</v>
          </cell>
          <cell r="AC44" t="str">
            <v>an44</v>
          </cell>
          <cell r="AD44">
            <v>0.25</v>
          </cell>
          <cell r="AE44">
            <v>0.375</v>
          </cell>
          <cell r="AF44">
            <v>0.375</v>
          </cell>
          <cell r="AG44">
            <v>0.5</v>
          </cell>
          <cell r="AH44">
            <v>0.56200000000000006</v>
          </cell>
          <cell r="AI44">
            <v>0.68799999999999994</v>
          </cell>
          <cell r="AJ44">
            <v>0.96899999999999997</v>
          </cell>
          <cell r="AK44">
            <v>1.2190000000000001</v>
          </cell>
          <cell r="AL44">
            <v>1.8120000000000001</v>
          </cell>
          <cell r="AM44">
            <v>2.0619999999999998</v>
          </cell>
          <cell r="AN44">
            <v>2.3439999999999999</v>
          </cell>
          <cell r="AP44">
            <v>24</v>
          </cell>
        </row>
        <row r="45">
          <cell r="AA45" t="str">
            <v>3</v>
          </cell>
          <cell r="AB45" t="str">
            <v>ad45</v>
          </cell>
          <cell r="AC45" t="str">
            <v>ak45</v>
          </cell>
          <cell r="AD45">
            <v>0.12</v>
          </cell>
          <cell r="AE45">
            <v>0.188</v>
          </cell>
          <cell r="AF45">
            <v>0.216</v>
          </cell>
          <cell r="AG45">
            <v>0.216</v>
          </cell>
          <cell r="AH45">
            <v>0.3</v>
          </cell>
          <cell r="AI45">
            <v>0.3</v>
          </cell>
          <cell r="AJ45">
            <v>0.438</v>
          </cell>
          <cell r="AK45">
            <v>0.6</v>
          </cell>
          <cell r="AP45">
            <v>3.5</v>
          </cell>
        </row>
        <row r="46">
          <cell r="AA46" t="str">
            <v>3/4</v>
          </cell>
          <cell r="AB46" t="str">
            <v>ad46</v>
          </cell>
          <cell r="AC46" t="str">
            <v>ak46</v>
          </cell>
          <cell r="AD46">
            <v>8.3000000000000004E-2</v>
          </cell>
          <cell r="AE46">
            <v>9.5000000000000001E-2</v>
          </cell>
          <cell r="AF46">
            <v>0.113</v>
          </cell>
          <cell r="AG46">
            <v>0.113</v>
          </cell>
          <cell r="AH46">
            <v>0.154</v>
          </cell>
          <cell r="AI46">
            <v>0.154</v>
          </cell>
          <cell r="AJ46">
            <v>0.219</v>
          </cell>
          <cell r="AK46">
            <v>0.308</v>
          </cell>
          <cell r="AP46">
            <v>1.05</v>
          </cell>
        </row>
        <row r="47">
          <cell r="AA47" t="str">
            <v>3/8</v>
          </cell>
          <cell r="AB47" t="str">
            <v>ad47</v>
          </cell>
          <cell r="AC47" t="str">
            <v>ai47</v>
          </cell>
          <cell r="AD47">
            <v>6.5000000000000002E-2</v>
          </cell>
          <cell r="AE47">
            <v>7.2999999999999995E-2</v>
          </cell>
          <cell r="AF47">
            <v>9.0999999999999998E-2</v>
          </cell>
          <cell r="AG47">
            <v>9.0999999999999998E-2</v>
          </cell>
          <cell r="AH47">
            <v>0.126</v>
          </cell>
          <cell r="AI47">
            <v>0.126</v>
          </cell>
          <cell r="AP47">
            <v>0.67500000000000004</v>
          </cell>
        </row>
        <row r="48">
          <cell r="AA48" t="str">
            <v>3½</v>
          </cell>
          <cell r="AB48" t="str">
            <v>ad48</v>
          </cell>
          <cell r="AC48" t="str">
            <v>ai48</v>
          </cell>
          <cell r="AD48">
            <v>0.12</v>
          </cell>
          <cell r="AE48">
            <v>0.188</v>
          </cell>
          <cell r="AF48">
            <v>0.22600000000000001</v>
          </cell>
          <cell r="AG48">
            <v>0.22600000000000001</v>
          </cell>
          <cell r="AH48">
            <v>0.318</v>
          </cell>
          <cell r="AI48">
            <v>0.318</v>
          </cell>
          <cell r="AP48">
            <v>4</v>
          </cell>
        </row>
        <row r="49">
          <cell r="AA49" t="str">
            <v>4</v>
          </cell>
          <cell r="AB49" t="str">
            <v>ad49</v>
          </cell>
          <cell r="AC49" t="str">
            <v>al49</v>
          </cell>
          <cell r="AD49">
            <v>0.12</v>
          </cell>
          <cell r="AE49">
            <v>0.188</v>
          </cell>
          <cell r="AF49">
            <v>0.23699999999999999</v>
          </cell>
          <cell r="AG49">
            <v>0.23699999999999999</v>
          </cell>
          <cell r="AH49">
            <v>0.33700000000000002</v>
          </cell>
          <cell r="AI49">
            <v>0.33700000000000002</v>
          </cell>
          <cell r="AJ49">
            <v>0.438</v>
          </cell>
          <cell r="AK49">
            <v>0.53100000000000003</v>
          </cell>
          <cell r="AL49">
            <v>0.67400000000000004</v>
          </cell>
          <cell r="AP49">
            <v>4.5</v>
          </cell>
        </row>
        <row r="50">
          <cell r="AA50" t="str">
            <v>5</v>
          </cell>
          <cell r="AB50" t="str">
            <v>ad50</v>
          </cell>
          <cell r="AC50" t="str">
            <v>ak50</v>
          </cell>
          <cell r="AD50">
            <v>0.13400000000000001</v>
          </cell>
          <cell r="AE50">
            <v>0.25800000000000001</v>
          </cell>
          <cell r="AF50">
            <v>0.25800000000000001</v>
          </cell>
          <cell r="AG50">
            <v>0.375</v>
          </cell>
          <cell r="AH50">
            <v>0.375</v>
          </cell>
          <cell r="AI50">
            <v>0.5</v>
          </cell>
          <cell r="AJ50">
            <v>0.625</v>
          </cell>
          <cell r="AK50">
            <v>0.75</v>
          </cell>
          <cell r="AP50">
            <v>5.5629999999999997</v>
          </cell>
        </row>
        <row r="51">
          <cell r="AA51" t="str">
            <v>6</v>
          </cell>
          <cell r="AB51" t="str">
            <v>ad51</v>
          </cell>
          <cell r="AC51" t="str">
            <v>ak51</v>
          </cell>
          <cell r="AD51">
            <v>0.13400000000000001</v>
          </cell>
          <cell r="AE51">
            <v>0.28000000000000003</v>
          </cell>
          <cell r="AF51">
            <v>0.28000000000000003</v>
          </cell>
          <cell r="AG51">
            <v>0.432</v>
          </cell>
          <cell r="AH51">
            <v>0.432</v>
          </cell>
          <cell r="AI51">
            <v>0.56200000000000006</v>
          </cell>
          <cell r="AJ51">
            <v>0.71899999999999997</v>
          </cell>
          <cell r="AK51">
            <v>0.86399999999999999</v>
          </cell>
          <cell r="AP51">
            <v>6.625</v>
          </cell>
        </row>
        <row r="52">
          <cell r="AA52" t="str">
            <v>8</v>
          </cell>
          <cell r="AB52" t="str">
            <v>ad52</v>
          </cell>
          <cell r="AC52" t="str">
            <v>ao52</v>
          </cell>
          <cell r="AD52">
            <v>0.14799999999999999</v>
          </cell>
          <cell r="AE52">
            <v>0.25</v>
          </cell>
          <cell r="AF52">
            <v>0.27700000000000002</v>
          </cell>
          <cell r="AG52">
            <v>0.32200000000000001</v>
          </cell>
          <cell r="AH52">
            <v>0.32200000000000001</v>
          </cell>
          <cell r="AI52">
            <v>0.40600000000000003</v>
          </cell>
          <cell r="AJ52">
            <v>0.5</v>
          </cell>
          <cell r="AK52">
            <v>0.5</v>
          </cell>
          <cell r="AL52">
            <v>0.71899999999999997</v>
          </cell>
          <cell r="AM52">
            <v>0.81200000000000006</v>
          </cell>
          <cell r="AN52">
            <v>0.875</v>
          </cell>
          <cell r="AO52">
            <v>0.90600000000000003</v>
          </cell>
          <cell r="AP52">
            <v>8.625</v>
          </cell>
        </row>
        <row r="53">
          <cell r="H53" t="str">
            <v>StyleE</v>
          </cell>
          <cell r="Q53">
            <v>13</v>
          </cell>
        </row>
        <row r="55">
          <cell r="AB55" t="str">
            <v>StyleA</v>
          </cell>
          <cell r="AC55" t="str">
            <v>StyleBL</v>
          </cell>
          <cell r="AD55" t="str">
            <v>StyleC</v>
          </cell>
          <cell r="AE55" t="str">
            <v>StyleG</v>
          </cell>
          <cell r="AF55" t="str">
            <v>StyleJ</v>
          </cell>
          <cell r="AG55" t="str">
            <v>StyleP</v>
          </cell>
          <cell r="AH55" t="str">
            <v>StyleR</v>
          </cell>
          <cell r="AI55" t="str">
            <v>StyleSK</v>
          </cell>
          <cell r="AJ55" t="str">
            <v>StyleU</v>
          </cell>
          <cell r="AK55" t="str">
            <v>StyleX</v>
          </cell>
          <cell r="AL55" t="str">
            <v>StyleZ</v>
          </cell>
          <cell r="AM55" t="str">
            <v>StyleD</v>
          </cell>
          <cell r="AN55" t="str">
            <v>StyleE</v>
          </cell>
          <cell r="AO55" t="str">
            <v>StyleF</v>
          </cell>
          <cell r="AP55" t="str">
            <v>StyleH</v>
          </cell>
          <cell r="AQ55" t="str">
            <v>StyleK</v>
          </cell>
          <cell r="AR55" t="str">
            <v>StylePP</v>
          </cell>
          <cell r="AS55" t="str">
            <v>StyleS</v>
          </cell>
          <cell r="AT55" t="str">
            <v>StyleT</v>
          </cell>
          <cell r="AU55" t="str">
            <v>StyleW</v>
          </cell>
          <cell r="AV55" t="str">
            <v>StyleY</v>
          </cell>
          <cell r="AW55" t="str">
            <v>BasketOff</v>
          </cell>
          <cell r="AX55" t="str">
            <v>BasketIn</v>
          </cell>
        </row>
        <row r="67">
          <cell r="AB67" t="str">
            <v>SupportAngLeg</v>
          </cell>
          <cell r="AC67" t="str">
            <v>SupportBeamLeg</v>
          </cell>
          <cell r="AD67" t="str">
            <v>SupportSkirt</v>
          </cell>
          <cell r="AE67" t="str">
            <v>SupportTrunion</v>
          </cell>
          <cell r="AF67" t="str">
            <v>SupportNozzle</v>
          </cell>
          <cell r="AG67" t="str">
            <v>SupportFlatBtm</v>
          </cell>
          <cell r="AH67" t="str">
            <v>SupportLug</v>
          </cell>
          <cell r="AI67" t="str">
            <v>SupportSaddle</v>
          </cell>
        </row>
        <row r="68">
          <cell r="H68">
            <v>18</v>
          </cell>
        </row>
        <row r="71">
          <cell r="H71">
            <v>0.25</v>
          </cell>
        </row>
        <row r="75">
          <cell r="AB75" t="str">
            <v>Swing Bolt Direct to Shell</v>
          </cell>
          <cell r="AC75" t="str">
            <v>Swing Bolt &amp; Ring Flange</v>
          </cell>
          <cell r="AD75" t="str">
            <v>Swing Bolt &amp; Double Ring Fl</v>
          </cell>
          <cell r="AE75" t="str">
            <v>Swing Bolt &amp; Pl Flange</v>
          </cell>
          <cell r="AF75" t="str">
            <v>Thru Bolt &amp; Pl Flange</v>
          </cell>
          <cell r="AG75" t="str">
            <v>Thru Bolt &amp; RFWN/BL</v>
          </cell>
          <cell r="AH75" t="str">
            <v>Thru Bolt &amp; RFSO/BL</v>
          </cell>
          <cell r="AI75" t="str">
            <v>Non-Opening Flat</v>
          </cell>
          <cell r="AJ75" t="str">
            <v>Non-Opening F &amp; D</v>
          </cell>
          <cell r="AK75" t="str">
            <v>Non-Opening Hemi</v>
          </cell>
          <cell r="AL75" t="str">
            <v>Non-Opening Semi</v>
          </cell>
        </row>
        <row r="83">
          <cell r="AB83" t="str">
            <v>Swing Bolt Direct to Shell</v>
          </cell>
          <cell r="AC83" t="str">
            <v>Swing Bolt &amp; Ring Flange</v>
          </cell>
          <cell r="AD83" t="str">
            <v>Swing Bolt &amp; Double Ring Fl</v>
          </cell>
          <cell r="AE83" t="str">
            <v>Swing Bolt &amp; Pl Flange</v>
          </cell>
          <cell r="AF83" t="str">
            <v>Thru Bolt &amp; Pl Flange</v>
          </cell>
          <cell r="AG83" t="str">
            <v>Thru Bolt &amp; RFWN/BL</v>
          </cell>
          <cell r="AH83" t="str">
            <v>Thru Bolt &amp; RFSO/BL</v>
          </cell>
          <cell r="AI83" t="str">
            <v>Non-Opening Flat</v>
          </cell>
          <cell r="AJ83" t="str">
            <v>Non-Opening F &amp; D</v>
          </cell>
          <cell r="AK83" t="str">
            <v>Non-Opening Hemi</v>
          </cell>
          <cell r="AL83" t="str">
            <v>Non-Opening Semi</v>
          </cell>
        </row>
        <row r="88">
          <cell r="H88">
            <v>0.27500000000000002</v>
          </cell>
        </row>
        <row r="89">
          <cell r="H89" t="str">
            <v>---</v>
          </cell>
        </row>
        <row r="110">
          <cell r="J110">
            <v>20000</v>
          </cell>
        </row>
        <row r="117">
          <cell r="J117">
            <v>20000</v>
          </cell>
        </row>
        <row r="195">
          <cell r="H195">
            <v>12</v>
          </cell>
        </row>
        <row r="197">
          <cell r="H197" t="str">
            <v>---</v>
          </cell>
        </row>
        <row r="198">
          <cell r="H198">
            <v>6</v>
          </cell>
        </row>
        <row r="199">
          <cell r="H199" t="str">
            <v>---</v>
          </cell>
        </row>
        <row r="202">
          <cell r="H202">
            <v>0</v>
          </cell>
        </row>
        <row r="203">
          <cell r="H203">
            <v>0.625</v>
          </cell>
        </row>
        <row r="204">
          <cell r="H204" t="str">
            <v>30</v>
          </cell>
        </row>
        <row r="206">
          <cell r="H206">
            <v>0</v>
          </cell>
        </row>
      </sheetData>
      <sheetData sheetId="1">
        <row r="103">
          <cell r="A103" t="str">
            <v>Coupling</v>
          </cell>
          <cell r="B103" t="str">
            <v>C</v>
          </cell>
        </row>
        <row r="104">
          <cell r="A104" t="str">
            <v>None</v>
          </cell>
          <cell r="B104" t="str">
            <v>None</v>
          </cell>
        </row>
        <row r="105">
          <cell r="A105" t="str">
            <v>Olet</v>
          </cell>
          <cell r="B105" t="str">
            <v>O</v>
          </cell>
        </row>
        <row r="106">
          <cell r="A106" t="str">
            <v>RFLP</v>
          </cell>
          <cell r="B106" t="str">
            <v>WN</v>
          </cell>
        </row>
        <row r="107">
          <cell r="A107" t="str">
            <v>RFLWN</v>
          </cell>
          <cell r="B107" t="str">
            <v>WN</v>
          </cell>
        </row>
        <row r="108">
          <cell r="A108" t="str">
            <v>RFSO</v>
          </cell>
          <cell r="B108" t="str">
            <v>SO</v>
          </cell>
        </row>
        <row r="109">
          <cell r="A109" t="str">
            <v>RFSW</v>
          </cell>
          <cell r="B109" t="str">
            <v>SO</v>
          </cell>
        </row>
        <row r="110">
          <cell r="A110" t="str">
            <v>RFTH</v>
          </cell>
          <cell r="B110" t="str">
            <v>SO</v>
          </cell>
        </row>
        <row r="111">
          <cell r="A111" t="str">
            <v>RFWN</v>
          </cell>
          <cell r="B111" t="str">
            <v>WN</v>
          </cell>
        </row>
        <row r="112">
          <cell r="A112" t="str">
            <v>RTJ</v>
          </cell>
          <cell r="B112" t="str">
            <v>WN</v>
          </cell>
        </row>
        <row r="115">
          <cell r="A115" t="str">
            <v>1</v>
          </cell>
          <cell r="B115">
            <v>1</v>
          </cell>
          <cell r="C115">
            <v>1</v>
          </cell>
          <cell r="D115">
            <v>1</v>
          </cell>
          <cell r="E115">
            <v>2</v>
          </cell>
        </row>
        <row r="116">
          <cell r="A116" t="str">
            <v>1/2</v>
          </cell>
          <cell r="B116">
            <v>0.5</v>
          </cell>
          <cell r="C116">
            <v>0.5</v>
          </cell>
          <cell r="D116">
            <v>1</v>
          </cell>
          <cell r="E116">
            <v>2</v>
          </cell>
        </row>
        <row r="117">
          <cell r="A117" t="str">
            <v>1/4</v>
          </cell>
          <cell r="B117">
            <v>0.5</v>
          </cell>
          <cell r="C117">
            <v>0.5</v>
          </cell>
          <cell r="D117">
            <v>1</v>
          </cell>
          <cell r="E117">
            <v>2</v>
          </cell>
        </row>
        <row r="118">
          <cell r="A118" t="str">
            <v>1/8</v>
          </cell>
          <cell r="B118">
            <v>0.5</v>
          </cell>
          <cell r="C118">
            <v>0.5</v>
          </cell>
          <cell r="D118">
            <v>1</v>
          </cell>
          <cell r="E118">
            <v>2</v>
          </cell>
        </row>
        <row r="119">
          <cell r="A119" t="str">
            <v>10</v>
          </cell>
          <cell r="B119">
            <v>0</v>
          </cell>
          <cell r="C119">
            <v>0</v>
          </cell>
          <cell r="D119">
            <v>10</v>
          </cell>
          <cell r="E119">
            <v>10</v>
          </cell>
        </row>
        <row r="120">
          <cell r="A120" t="str">
            <v>1¼</v>
          </cell>
          <cell r="B120">
            <v>1.25</v>
          </cell>
          <cell r="C120">
            <v>1.25</v>
          </cell>
          <cell r="D120">
            <v>1.25</v>
          </cell>
          <cell r="E120">
            <v>2</v>
          </cell>
        </row>
        <row r="121">
          <cell r="A121" t="str">
            <v>1½</v>
          </cell>
          <cell r="B121">
            <v>1.5</v>
          </cell>
          <cell r="C121">
            <v>1.5</v>
          </cell>
          <cell r="D121">
            <v>1.5</v>
          </cell>
          <cell r="E121">
            <v>2</v>
          </cell>
        </row>
        <row r="122">
          <cell r="A122" t="str">
            <v>12</v>
          </cell>
          <cell r="B122">
            <v>0</v>
          </cell>
          <cell r="C122">
            <v>0</v>
          </cell>
          <cell r="D122">
            <v>12</v>
          </cell>
          <cell r="E122">
            <v>12</v>
          </cell>
        </row>
        <row r="123">
          <cell r="A123" t="str">
            <v>14</v>
          </cell>
          <cell r="B123">
            <v>0</v>
          </cell>
          <cell r="C123">
            <v>0</v>
          </cell>
          <cell r="D123">
            <v>14</v>
          </cell>
          <cell r="E123">
            <v>14</v>
          </cell>
        </row>
        <row r="124">
          <cell r="A124" t="str">
            <v>16</v>
          </cell>
          <cell r="B124">
            <v>0</v>
          </cell>
          <cell r="C124">
            <v>0</v>
          </cell>
          <cell r="D124">
            <v>16</v>
          </cell>
          <cell r="E124">
            <v>16</v>
          </cell>
        </row>
        <row r="125">
          <cell r="A125" t="str">
            <v>18</v>
          </cell>
          <cell r="B125">
            <v>0</v>
          </cell>
          <cell r="C125">
            <v>0</v>
          </cell>
          <cell r="D125">
            <v>18</v>
          </cell>
          <cell r="E125">
            <v>18</v>
          </cell>
        </row>
        <row r="126">
          <cell r="A126" t="str">
            <v>2</v>
          </cell>
          <cell r="B126">
            <v>2</v>
          </cell>
          <cell r="C126">
            <v>2</v>
          </cell>
          <cell r="D126">
            <v>2</v>
          </cell>
          <cell r="E126">
            <v>2</v>
          </cell>
        </row>
        <row r="127">
          <cell r="A127" t="str">
            <v>20</v>
          </cell>
          <cell r="B127">
            <v>0</v>
          </cell>
          <cell r="C127">
            <v>0</v>
          </cell>
          <cell r="D127">
            <v>20</v>
          </cell>
          <cell r="E127">
            <v>20</v>
          </cell>
        </row>
        <row r="128">
          <cell r="A128" t="str">
            <v>2½</v>
          </cell>
          <cell r="B128">
            <v>2.5</v>
          </cell>
          <cell r="C128">
            <v>2.5</v>
          </cell>
          <cell r="D128">
            <v>2.5</v>
          </cell>
          <cell r="E128">
            <v>2.5</v>
          </cell>
        </row>
        <row r="129">
          <cell r="A129" t="str">
            <v>24</v>
          </cell>
          <cell r="B129">
            <v>0</v>
          </cell>
          <cell r="C129">
            <v>0</v>
          </cell>
          <cell r="D129">
            <v>24</v>
          </cell>
          <cell r="E129">
            <v>24</v>
          </cell>
        </row>
        <row r="130">
          <cell r="A130" t="str">
            <v>3</v>
          </cell>
          <cell r="B130">
            <v>3</v>
          </cell>
          <cell r="C130">
            <v>3</v>
          </cell>
          <cell r="D130">
            <v>3</v>
          </cell>
          <cell r="E130">
            <v>3</v>
          </cell>
        </row>
        <row r="131">
          <cell r="A131" t="str">
            <v>3/4</v>
          </cell>
          <cell r="B131">
            <v>0.75</v>
          </cell>
          <cell r="C131">
            <v>0.75</v>
          </cell>
          <cell r="D131">
            <v>1</v>
          </cell>
          <cell r="E131">
            <v>2</v>
          </cell>
        </row>
        <row r="132">
          <cell r="A132" t="str">
            <v>3/8</v>
          </cell>
          <cell r="B132">
            <v>0.5</v>
          </cell>
          <cell r="C132">
            <v>0.5</v>
          </cell>
          <cell r="D132">
            <v>1</v>
          </cell>
          <cell r="E132">
            <v>2</v>
          </cell>
        </row>
        <row r="133">
          <cell r="A133" t="str">
            <v>3½</v>
          </cell>
          <cell r="B133">
            <v>0</v>
          </cell>
          <cell r="C133">
            <v>0</v>
          </cell>
          <cell r="D133">
            <v>3.5</v>
          </cell>
          <cell r="E133">
            <v>3.5</v>
          </cell>
        </row>
        <row r="134">
          <cell r="A134" t="str">
            <v>4</v>
          </cell>
          <cell r="B134">
            <v>0</v>
          </cell>
          <cell r="C134">
            <v>0</v>
          </cell>
          <cell r="D134">
            <v>4</v>
          </cell>
          <cell r="E134">
            <v>4</v>
          </cell>
        </row>
        <row r="135">
          <cell r="A135" t="str">
            <v>5</v>
          </cell>
          <cell r="B135">
            <v>0</v>
          </cell>
          <cell r="C135">
            <v>0</v>
          </cell>
          <cell r="D135">
            <v>5</v>
          </cell>
          <cell r="E135">
            <v>5</v>
          </cell>
        </row>
        <row r="136">
          <cell r="A136" t="str">
            <v>6</v>
          </cell>
          <cell r="B136">
            <v>0</v>
          </cell>
          <cell r="C136">
            <v>0</v>
          </cell>
          <cell r="D136">
            <v>6</v>
          </cell>
          <cell r="E136">
            <v>6</v>
          </cell>
        </row>
        <row r="137">
          <cell r="A137" t="str">
            <v>8</v>
          </cell>
          <cell r="B137">
            <v>0</v>
          </cell>
          <cell r="C137">
            <v>0</v>
          </cell>
          <cell r="D137">
            <v>8</v>
          </cell>
          <cell r="E137">
            <v>8</v>
          </cell>
        </row>
      </sheetData>
      <sheetData sheetId="2">
        <row r="5">
          <cell r="CJ5" t="str">
            <v>Size</v>
          </cell>
          <cell r="CK5">
            <v>150</v>
          </cell>
          <cell r="CL5">
            <v>300</v>
          </cell>
          <cell r="CM5">
            <v>400</v>
          </cell>
          <cell r="CN5">
            <v>600</v>
          </cell>
          <cell r="CO5">
            <v>900</v>
          </cell>
          <cell r="CP5">
            <v>1500</v>
          </cell>
          <cell r="CQ5">
            <v>2500</v>
          </cell>
          <cell r="CS5" t="str">
            <v>Size</v>
          </cell>
          <cell r="CT5" t="str">
            <v>75# Series B</v>
          </cell>
          <cell r="CU5" t="str">
            <v>150# Series A</v>
          </cell>
          <cell r="CV5" t="str">
            <v>300# Series A</v>
          </cell>
          <cell r="CW5" t="str">
            <v>400# Series A</v>
          </cell>
          <cell r="CX5" t="str">
            <v>600# Series A</v>
          </cell>
          <cell r="CY5" t="str">
            <v>900# Series A</v>
          </cell>
          <cell r="CZ5" t="str">
            <v>150# Series B</v>
          </cell>
          <cell r="DA5" t="str">
            <v>300# Series B</v>
          </cell>
          <cell r="DB5" t="str">
            <v>400# Series B</v>
          </cell>
          <cell r="DC5" t="str">
            <v>600# Series B</v>
          </cell>
          <cell r="DD5" t="str">
            <v>900# Series B</v>
          </cell>
          <cell r="ED5" t="str">
            <v>Size</v>
          </cell>
          <cell r="EE5">
            <v>150</v>
          </cell>
          <cell r="EF5">
            <v>300</v>
          </cell>
          <cell r="EG5">
            <v>400</v>
          </cell>
          <cell r="EH5">
            <v>600</v>
          </cell>
          <cell r="EI5">
            <v>900</v>
          </cell>
          <cell r="EJ5">
            <v>1500</v>
          </cell>
          <cell r="EK5">
            <v>2500</v>
          </cell>
          <cell r="EL5">
            <v>1</v>
          </cell>
        </row>
        <row r="6">
          <cell r="X6" t="str">
            <v>SA 105</v>
          </cell>
          <cell r="Y6" t="str">
            <v>One_pt_One</v>
          </cell>
          <cell r="Z6" t="str">
            <v>Table_Two_One_pt_One</v>
          </cell>
          <cell r="AA6" t="str">
            <v>C-Si</v>
          </cell>
          <cell r="AB6">
            <v>0.28399999999999997</v>
          </cell>
          <cell r="CJ6">
            <v>0.5</v>
          </cell>
          <cell r="CK6">
            <v>0.56000000000000005</v>
          </cell>
          <cell r="CL6">
            <v>0.56000000000000005</v>
          </cell>
          <cell r="CM6">
            <v>0.56000000000000005</v>
          </cell>
          <cell r="CN6">
            <v>0.56000000000000005</v>
          </cell>
          <cell r="CO6">
            <v>0.56000000000000005</v>
          </cell>
          <cell r="CP6">
            <v>0.56000000000000005</v>
          </cell>
          <cell r="CQ6">
            <v>0.56000000000000005</v>
          </cell>
          <cell r="CS6">
            <v>26</v>
          </cell>
          <cell r="CT6">
            <v>0</v>
          </cell>
          <cell r="CU6">
            <v>25.75</v>
          </cell>
          <cell r="CV6">
            <v>25.75</v>
          </cell>
          <cell r="CW6">
            <v>26</v>
          </cell>
          <cell r="CX6">
            <v>25.5</v>
          </cell>
          <cell r="CY6">
            <v>26</v>
          </cell>
          <cell r="CZ6">
            <v>25.75</v>
          </cell>
          <cell r="DA6">
            <v>25.75</v>
          </cell>
          <cell r="DB6">
            <v>25.75</v>
          </cell>
          <cell r="DC6">
            <v>25.38</v>
          </cell>
          <cell r="DD6">
            <v>26.25</v>
          </cell>
          <cell r="ED6">
            <v>0.5</v>
          </cell>
          <cell r="EE6" t="str">
            <v>n/a</v>
          </cell>
          <cell r="EF6" t="str">
            <v>R-11</v>
          </cell>
          <cell r="EG6" t="str">
            <v>R-11</v>
          </cell>
          <cell r="EH6" t="str">
            <v>R-11</v>
          </cell>
          <cell r="EI6" t="str">
            <v>R-12</v>
          </cell>
          <cell r="EJ6" t="str">
            <v>R-12</v>
          </cell>
          <cell r="EK6" t="str">
            <v>R-13</v>
          </cell>
          <cell r="EL6">
            <v>2</v>
          </cell>
        </row>
        <row r="7">
          <cell r="S7">
            <v>0.5</v>
          </cell>
          <cell r="T7" t="str">
            <v>1/2</v>
          </cell>
          <cell r="U7">
            <v>2</v>
          </cell>
          <cell r="X7" t="str">
            <v>SA 182 Gr. F1</v>
          </cell>
          <cell r="Y7" t="str">
            <v>One_pt_Five</v>
          </cell>
          <cell r="Z7" t="str">
            <v>Table_Two_One_pt_Five</v>
          </cell>
          <cell r="AA7" t="str">
            <v>C-1/2Mo</v>
          </cell>
          <cell r="AB7">
            <v>0.28299999999999997</v>
          </cell>
          <cell r="CJ7">
            <v>0.75</v>
          </cell>
          <cell r="CK7">
            <v>0.81</v>
          </cell>
          <cell r="CL7">
            <v>0.81</v>
          </cell>
          <cell r="CM7">
            <v>0.81</v>
          </cell>
          <cell r="CN7">
            <v>0.81</v>
          </cell>
          <cell r="CO7">
            <v>0.81</v>
          </cell>
          <cell r="CP7">
            <v>0.81</v>
          </cell>
          <cell r="CQ7">
            <v>0.81</v>
          </cell>
          <cell r="CS7">
            <v>28</v>
          </cell>
          <cell r="CT7">
            <v>0</v>
          </cell>
          <cell r="CU7">
            <v>27.75</v>
          </cell>
          <cell r="CV7">
            <v>27.75</v>
          </cell>
          <cell r="CW7">
            <v>28</v>
          </cell>
          <cell r="CX7">
            <v>27.5</v>
          </cell>
          <cell r="CY7">
            <v>28</v>
          </cell>
          <cell r="CZ7">
            <v>27.75</v>
          </cell>
          <cell r="DA7">
            <v>27.75</v>
          </cell>
          <cell r="DB7">
            <v>27.63</v>
          </cell>
          <cell r="DC7">
            <v>27</v>
          </cell>
          <cell r="DD7">
            <v>28.25</v>
          </cell>
          <cell r="ED7">
            <v>0.75</v>
          </cell>
          <cell r="EE7" t="str">
            <v>n/a</v>
          </cell>
          <cell r="EF7" t="str">
            <v>R-13</v>
          </cell>
          <cell r="EG7" t="str">
            <v>R-13</v>
          </cell>
          <cell r="EH7" t="str">
            <v>R-13</v>
          </cell>
          <cell r="EI7" t="str">
            <v>R-14</v>
          </cell>
          <cell r="EJ7" t="str">
            <v>R-14</v>
          </cell>
          <cell r="EK7" t="str">
            <v>R-16</v>
          </cell>
          <cell r="EL7">
            <v>3</v>
          </cell>
        </row>
        <row r="8">
          <cell r="S8">
            <v>0.75</v>
          </cell>
          <cell r="T8" t="str">
            <v>3/4</v>
          </cell>
          <cell r="U8">
            <v>3</v>
          </cell>
          <cell r="X8" t="str">
            <v>SA 182 Gr. F11 CL.2</v>
          </cell>
          <cell r="Y8" t="str">
            <v>One_pt_Nine</v>
          </cell>
          <cell r="Z8" t="str">
            <v>Table_Two_One_pt_Nine</v>
          </cell>
          <cell r="AA8" t="str">
            <v>1-1/4Cr-1/2Mo-Si</v>
          </cell>
          <cell r="AB8">
            <v>0.28399999999999997</v>
          </cell>
          <cell r="CJ8">
            <v>1</v>
          </cell>
          <cell r="CK8">
            <v>1.06</v>
          </cell>
          <cell r="CL8">
            <v>1.06</v>
          </cell>
          <cell r="CM8">
            <v>1.06</v>
          </cell>
          <cell r="CN8">
            <v>1.06</v>
          </cell>
          <cell r="CO8">
            <v>1.06</v>
          </cell>
          <cell r="CP8">
            <v>1.06</v>
          </cell>
          <cell r="CQ8">
            <v>1.06</v>
          </cell>
          <cell r="CS8">
            <v>30</v>
          </cell>
          <cell r="CT8">
            <v>0</v>
          </cell>
          <cell r="CU8">
            <v>29.75</v>
          </cell>
          <cell r="CV8">
            <v>29.75</v>
          </cell>
          <cell r="CW8">
            <v>29.75</v>
          </cell>
          <cell r="CX8">
            <v>29.75</v>
          </cell>
          <cell r="CY8">
            <v>30.25</v>
          </cell>
          <cell r="CZ8">
            <v>29.75</v>
          </cell>
          <cell r="DA8">
            <v>29.75</v>
          </cell>
          <cell r="DB8">
            <v>29.63</v>
          </cell>
          <cell r="DC8">
            <v>29.63</v>
          </cell>
          <cell r="DD8">
            <v>30.75</v>
          </cell>
          <cell r="ED8">
            <v>1</v>
          </cell>
          <cell r="EE8" t="str">
            <v>R-15</v>
          </cell>
          <cell r="EF8" t="str">
            <v>R-16</v>
          </cell>
          <cell r="EG8" t="str">
            <v>R-16</v>
          </cell>
          <cell r="EH8" t="str">
            <v>R-16</v>
          </cell>
          <cell r="EI8" t="str">
            <v>R-16</v>
          </cell>
          <cell r="EJ8" t="str">
            <v>R-16</v>
          </cell>
          <cell r="EK8" t="str">
            <v>R-18</v>
          </cell>
          <cell r="EL8">
            <v>4</v>
          </cell>
        </row>
        <row r="9">
          <cell r="S9">
            <v>1</v>
          </cell>
          <cell r="T9" t="str">
            <v>1</v>
          </cell>
          <cell r="U9">
            <v>4</v>
          </cell>
          <cell r="X9" t="str">
            <v>SA 182 Gr. F12 Cl. 2</v>
          </cell>
          <cell r="Y9" t="str">
            <v>One_pt_Seventeen</v>
          </cell>
          <cell r="Z9" t="str">
            <v>Table_Two_One_pt_Seventeen</v>
          </cell>
          <cell r="AA9" t="str">
            <v>1Cr-1/2Mo</v>
          </cell>
          <cell r="AB9">
            <v>0.28299999999999997</v>
          </cell>
          <cell r="CJ9">
            <v>1.25</v>
          </cell>
          <cell r="CK9">
            <v>1.5</v>
          </cell>
          <cell r="CL9">
            <v>1.5</v>
          </cell>
          <cell r="CM9">
            <v>1.5</v>
          </cell>
          <cell r="CN9">
            <v>1.5</v>
          </cell>
          <cell r="CO9">
            <v>1.31</v>
          </cell>
          <cell r="CP9">
            <v>1.31</v>
          </cell>
          <cell r="CQ9">
            <v>1.31</v>
          </cell>
          <cell r="CS9">
            <v>32</v>
          </cell>
          <cell r="CT9">
            <v>0</v>
          </cell>
          <cell r="CU9">
            <v>31.75</v>
          </cell>
          <cell r="CV9">
            <v>31.75</v>
          </cell>
          <cell r="CW9">
            <v>32</v>
          </cell>
          <cell r="CX9">
            <v>32</v>
          </cell>
          <cell r="CY9">
            <v>32</v>
          </cell>
          <cell r="CZ9">
            <v>31.75</v>
          </cell>
          <cell r="DA9">
            <v>31.75</v>
          </cell>
          <cell r="DB9">
            <v>31.5</v>
          </cell>
          <cell r="DC9">
            <v>31.25</v>
          </cell>
          <cell r="DD9">
            <v>33</v>
          </cell>
          <cell r="ED9">
            <v>1.25</v>
          </cell>
          <cell r="EE9" t="str">
            <v>R-17</v>
          </cell>
          <cell r="EF9" t="str">
            <v>R-18</v>
          </cell>
          <cell r="EG9" t="str">
            <v>R-18</v>
          </cell>
          <cell r="EH9" t="str">
            <v>R-18</v>
          </cell>
          <cell r="EI9" t="str">
            <v>R-18</v>
          </cell>
          <cell r="EJ9" t="str">
            <v>R-18</v>
          </cell>
          <cell r="EK9" t="str">
            <v>R-21</v>
          </cell>
          <cell r="EL9">
            <v>5</v>
          </cell>
        </row>
        <row r="10">
          <cell r="S10">
            <v>1.25</v>
          </cell>
          <cell r="T10" t="str">
            <v>1-1/4</v>
          </cell>
          <cell r="U10">
            <v>5</v>
          </cell>
          <cell r="X10" t="str">
            <v>SA 182 Gr. F2</v>
          </cell>
          <cell r="Y10" t="str">
            <v>One_pt_Seven</v>
          </cell>
          <cell r="Z10" t="str">
            <v>Table_Two_One_pt_Seven</v>
          </cell>
          <cell r="AA10" t="str">
            <v>1/2Cr-1/2Mo</v>
          </cell>
          <cell r="AB10">
            <v>0.28299999999999997</v>
          </cell>
          <cell r="CJ10">
            <v>1.5</v>
          </cell>
          <cell r="CK10">
            <v>1.75</v>
          </cell>
          <cell r="CL10">
            <v>1.75</v>
          </cell>
          <cell r="CM10">
            <v>1.75</v>
          </cell>
          <cell r="CN10">
            <v>1.75</v>
          </cell>
          <cell r="CO10">
            <v>1.63</v>
          </cell>
          <cell r="CP10">
            <v>1.63</v>
          </cell>
          <cell r="CQ10">
            <v>1.63</v>
          </cell>
          <cell r="CS10">
            <v>34</v>
          </cell>
          <cell r="CT10">
            <v>0</v>
          </cell>
          <cell r="CU10">
            <v>33.75</v>
          </cell>
          <cell r="CV10">
            <v>33.75</v>
          </cell>
          <cell r="CW10">
            <v>34</v>
          </cell>
          <cell r="CX10">
            <v>34</v>
          </cell>
          <cell r="CY10">
            <v>34</v>
          </cell>
          <cell r="CZ10">
            <v>33.75</v>
          </cell>
          <cell r="DA10">
            <v>33.75</v>
          </cell>
          <cell r="DB10">
            <v>33.5</v>
          </cell>
          <cell r="DC10">
            <v>33.5</v>
          </cell>
          <cell r="DD10">
            <v>35.25</v>
          </cell>
          <cell r="ED10">
            <v>1.5</v>
          </cell>
          <cell r="EE10" t="str">
            <v>R-19</v>
          </cell>
          <cell r="EF10" t="str">
            <v>R-20</v>
          </cell>
          <cell r="EG10" t="str">
            <v>R-20</v>
          </cell>
          <cell r="EH10" t="str">
            <v>R-20</v>
          </cell>
          <cell r="EI10" t="str">
            <v>R-20</v>
          </cell>
          <cell r="EJ10" t="str">
            <v>R-20</v>
          </cell>
          <cell r="EK10" t="str">
            <v>R-23</v>
          </cell>
          <cell r="EL10">
            <v>6</v>
          </cell>
        </row>
        <row r="11">
          <cell r="S11">
            <v>1.5</v>
          </cell>
          <cell r="T11" t="str">
            <v>1-1/2</v>
          </cell>
          <cell r="U11">
            <v>6</v>
          </cell>
          <cell r="X11" t="str">
            <v>SA 182 Gr. F22 CL.3</v>
          </cell>
          <cell r="Y11" t="str">
            <v>One_pt_Ten</v>
          </cell>
          <cell r="Z11" t="str">
            <v>Table_Two_One_pt_Ten</v>
          </cell>
          <cell r="AA11" t="str">
            <v>2-1/4Cr-1Mo</v>
          </cell>
          <cell r="AB11">
            <v>0.28299999999999997</v>
          </cell>
          <cell r="CJ11">
            <v>2</v>
          </cell>
          <cell r="CK11">
            <v>2.19</v>
          </cell>
          <cell r="CL11">
            <v>2.19</v>
          </cell>
          <cell r="CM11">
            <v>2.19</v>
          </cell>
          <cell r="CN11">
            <v>2.19</v>
          </cell>
          <cell r="CO11">
            <v>2.06</v>
          </cell>
          <cell r="CP11">
            <v>2.06</v>
          </cell>
          <cell r="CQ11">
            <v>2.06</v>
          </cell>
          <cell r="CS11">
            <v>36</v>
          </cell>
          <cell r="CT11">
            <v>0</v>
          </cell>
          <cell r="CU11">
            <v>35.75</v>
          </cell>
          <cell r="CV11">
            <v>35.75</v>
          </cell>
          <cell r="CW11">
            <v>36.130000000000003</v>
          </cell>
          <cell r="CX11">
            <v>36.130000000000003</v>
          </cell>
          <cell r="CY11">
            <v>36.25</v>
          </cell>
          <cell r="CZ11">
            <v>35.75</v>
          </cell>
          <cell r="DA11">
            <v>35.75</v>
          </cell>
          <cell r="DB11">
            <v>35.380000000000003</v>
          </cell>
          <cell r="DC11">
            <v>35.5</v>
          </cell>
          <cell r="DD11">
            <v>36.25</v>
          </cell>
          <cell r="ED11">
            <v>2</v>
          </cell>
          <cell r="EE11" t="str">
            <v>R-22</v>
          </cell>
          <cell r="EF11" t="str">
            <v>R-23</v>
          </cell>
          <cell r="EG11" t="str">
            <v>R-23</v>
          </cell>
          <cell r="EH11" t="str">
            <v>R-23</v>
          </cell>
          <cell r="EI11" t="str">
            <v>R-24</v>
          </cell>
          <cell r="EJ11" t="str">
            <v>R-24</v>
          </cell>
          <cell r="EK11" t="str">
            <v>R-26</v>
          </cell>
          <cell r="EL11">
            <v>7</v>
          </cell>
        </row>
        <row r="12">
          <cell r="S12">
            <v>2</v>
          </cell>
          <cell r="T12" t="str">
            <v>2</v>
          </cell>
          <cell r="U12">
            <v>7</v>
          </cell>
          <cell r="X12" t="str">
            <v>SA 182 Gr. F304</v>
          </cell>
          <cell r="Y12" t="str">
            <v>Two_pt_One</v>
          </cell>
          <cell r="Z12" t="str">
            <v>Table_Two_Two_pt_One</v>
          </cell>
          <cell r="AA12" t="str">
            <v>18Cr-8Ni</v>
          </cell>
          <cell r="AB12">
            <v>0.28999999999999998</v>
          </cell>
          <cell r="CJ12">
            <v>2.5</v>
          </cell>
          <cell r="CK12">
            <v>2.62</v>
          </cell>
          <cell r="CL12">
            <v>2.62</v>
          </cell>
          <cell r="CM12">
            <v>2.62</v>
          </cell>
          <cell r="CN12">
            <v>2.62</v>
          </cell>
          <cell r="CO12">
            <v>2.5</v>
          </cell>
          <cell r="CP12">
            <v>2.5</v>
          </cell>
          <cell r="CQ12">
            <v>2.5</v>
          </cell>
          <cell r="CS12">
            <v>38</v>
          </cell>
          <cell r="CT12">
            <v>0</v>
          </cell>
          <cell r="CU12">
            <v>37.75</v>
          </cell>
          <cell r="CV12">
            <v>37.5</v>
          </cell>
          <cell r="CW12">
            <v>37.5</v>
          </cell>
          <cell r="CX12">
            <v>37.5</v>
          </cell>
          <cell r="CY12">
            <v>39.75</v>
          </cell>
          <cell r="CZ12">
            <v>37.75</v>
          </cell>
          <cell r="DA12">
            <v>38.25</v>
          </cell>
          <cell r="DB12">
            <v>37.5</v>
          </cell>
          <cell r="DC12">
            <v>37.5</v>
          </cell>
          <cell r="DD12">
            <v>39.75</v>
          </cell>
          <cell r="ED12">
            <v>2.5</v>
          </cell>
          <cell r="EE12" t="str">
            <v>R-25</v>
          </cell>
          <cell r="EF12" t="str">
            <v>R-26</v>
          </cell>
          <cell r="EG12" t="str">
            <v>R-26</v>
          </cell>
          <cell r="EH12" t="str">
            <v>R-26</v>
          </cell>
          <cell r="EI12" t="str">
            <v>R-27</v>
          </cell>
          <cell r="EJ12" t="str">
            <v>R-27</v>
          </cell>
          <cell r="EK12" t="str">
            <v>R-28</v>
          </cell>
          <cell r="EL12">
            <v>8</v>
          </cell>
        </row>
        <row r="13">
          <cell r="S13">
            <v>2.5</v>
          </cell>
          <cell r="T13" t="str">
            <v>2-1/2</v>
          </cell>
          <cell r="U13">
            <v>8</v>
          </cell>
          <cell r="X13" t="str">
            <v>SA 182 Gr. F304H</v>
          </cell>
          <cell r="Y13" t="str">
            <v>Two_pt_One</v>
          </cell>
          <cell r="Z13" t="str">
            <v>Table_Two_Two_pt_One</v>
          </cell>
          <cell r="AA13" t="str">
            <v>18Cr-8Ni</v>
          </cell>
          <cell r="AB13">
            <v>0.28999999999999998</v>
          </cell>
          <cell r="CJ13">
            <v>3</v>
          </cell>
          <cell r="CK13">
            <v>3.19</v>
          </cell>
          <cell r="CL13">
            <v>3.19</v>
          </cell>
          <cell r="CM13">
            <v>3.1</v>
          </cell>
          <cell r="CN13">
            <v>3.1</v>
          </cell>
          <cell r="CO13">
            <v>3.1</v>
          </cell>
          <cell r="CP13">
            <v>3.1</v>
          </cell>
          <cell r="CQ13">
            <v>3.1</v>
          </cell>
          <cell r="CS13">
            <v>40</v>
          </cell>
          <cell r="CT13">
            <v>0</v>
          </cell>
          <cell r="CU13">
            <v>39.75</v>
          </cell>
          <cell r="CV13">
            <v>39.5</v>
          </cell>
          <cell r="CW13">
            <v>39.380000000000003</v>
          </cell>
          <cell r="CX13">
            <v>39.75</v>
          </cell>
          <cell r="CY13">
            <v>41.75</v>
          </cell>
          <cell r="CZ13">
            <v>39.75</v>
          </cell>
          <cell r="DA13">
            <v>40.25</v>
          </cell>
          <cell r="DB13">
            <v>39.380000000000003</v>
          </cell>
          <cell r="DC13">
            <v>39.75</v>
          </cell>
          <cell r="DD13">
            <v>41.75</v>
          </cell>
          <cell r="ED13">
            <v>3</v>
          </cell>
          <cell r="EE13" t="str">
            <v>R-29</v>
          </cell>
          <cell r="EF13" t="str">
            <v>R-31</v>
          </cell>
          <cell r="EG13" t="str">
            <v>R-31</v>
          </cell>
          <cell r="EH13" t="str">
            <v>R-31</v>
          </cell>
          <cell r="EI13" t="str">
            <v>R-31</v>
          </cell>
          <cell r="EJ13" t="str">
            <v>R-35</v>
          </cell>
          <cell r="EK13" t="str">
            <v>R-32</v>
          </cell>
          <cell r="EL13">
            <v>9</v>
          </cell>
        </row>
        <row r="14">
          <cell r="S14">
            <v>3</v>
          </cell>
          <cell r="T14" t="str">
            <v>3</v>
          </cell>
          <cell r="U14">
            <v>9</v>
          </cell>
          <cell r="X14" t="str">
            <v>SA 182 Gr. F304L</v>
          </cell>
          <cell r="Y14" t="str">
            <v>Two_pt_Three</v>
          </cell>
          <cell r="Z14" t="str">
            <v>Table_Two_Two_pt_Three</v>
          </cell>
          <cell r="AA14" t="str">
            <v>18Cr-8Ni</v>
          </cell>
          <cell r="AB14">
            <v>0.28699999999999998</v>
          </cell>
          <cell r="CJ14">
            <v>3.5</v>
          </cell>
          <cell r="CK14" t="str">
            <v>n/a</v>
          </cell>
          <cell r="CL14" t="str">
            <v>n/a</v>
          </cell>
          <cell r="CM14" t="str">
            <v>n/a</v>
          </cell>
          <cell r="CN14" t="str">
            <v>n/a</v>
          </cell>
          <cell r="CO14" t="str">
            <v>n/a</v>
          </cell>
          <cell r="CP14" t="str">
            <v>n/a</v>
          </cell>
          <cell r="CQ14" t="str">
            <v>n/a</v>
          </cell>
          <cell r="CS14">
            <v>42</v>
          </cell>
          <cell r="CT14">
            <v>0</v>
          </cell>
          <cell r="CU14">
            <v>41.75</v>
          </cell>
          <cell r="CV14">
            <v>41.5</v>
          </cell>
          <cell r="CW14">
            <v>41.38</v>
          </cell>
          <cell r="CX14">
            <v>42</v>
          </cell>
          <cell r="CY14">
            <v>43.75</v>
          </cell>
          <cell r="CZ14">
            <v>41.75</v>
          </cell>
          <cell r="DA14">
            <v>42.75</v>
          </cell>
          <cell r="DB14">
            <v>41.38</v>
          </cell>
          <cell r="DC14">
            <v>42</v>
          </cell>
          <cell r="DD14">
            <v>43.75</v>
          </cell>
          <cell r="ED14">
            <v>3.5</v>
          </cell>
          <cell r="EE14" t="str">
            <v>R-33</v>
          </cell>
          <cell r="EF14" t="str">
            <v>R-34</v>
          </cell>
          <cell r="EG14" t="str">
            <v>R-34</v>
          </cell>
          <cell r="EH14" t="str">
            <v>R-34</v>
          </cell>
          <cell r="EI14" t="str">
            <v>R-34</v>
          </cell>
          <cell r="EJ14" t="str">
            <v>n/a</v>
          </cell>
          <cell r="EK14" t="str">
            <v>n/a</v>
          </cell>
          <cell r="EL14">
            <v>10</v>
          </cell>
        </row>
        <row r="15">
          <cell r="S15">
            <v>3.5</v>
          </cell>
          <cell r="T15" t="str">
            <v>3-1/2</v>
          </cell>
          <cell r="U15">
            <v>10</v>
          </cell>
          <cell r="X15" t="str">
            <v>SA 182 Gr. F310</v>
          </cell>
          <cell r="Y15" t="str">
            <v>Two_pt_Seven</v>
          </cell>
          <cell r="Z15" t="str">
            <v>Table_Two_Two_pt_Seven</v>
          </cell>
          <cell r="AA15" t="str">
            <v>25Cr-20Ni</v>
          </cell>
          <cell r="AB15">
            <v>0.28799999999999998</v>
          </cell>
          <cell r="CJ15">
            <v>4</v>
          </cell>
          <cell r="CK15">
            <v>4.1900000000000004</v>
          </cell>
          <cell r="CL15">
            <v>4.1900000000000004</v>
          </cell>
          <cell r="CM15">
            <v>4.04</v>
          </cell>
          <cell r="CN15">
            <v>4.04</v>
          </cell>
          <cell r="CO15">
            <v>4.04</v>
          </cell>
          <cell r="CP15">
            <v>3.85</v>
          </cell>
          <cell r="CQ15">
            <v>3.85</v>
          </cell>
          <cell r="CS15">
            <v>44</v>
          </cell>
          <cell r="CT15">
            <v>0</v>
          </cell>
          <cell r="CU15">
            <v>43.75</v>
          </cell>
          <cell r="CV15">
            <v>43.5</v>
          </cell>
          <cell r="CW15">
            <v>43.5</v>
          </cell>
          <cell r="CX15">
            <v>43.75</v>
          </cell>
          <cell r="CY15">
            <v>45.5</v>
          </cell>
          <cell r="CZ15">
            <v>43.75</v>
          </cell>
          <cell r="DA15">
            <v>44.25</v>
          </cell>
          <cell r="DB15">
            <v>43.5</v>
          </cell>
          <cell r="DC15">
            <v>43.75</v>
          </cell>
          <cell r="DD15">
            <v>45.5</v>
          </cell>
          <cell r="ED15">
            <v>4</v>
          </cell>
          <cell r="EE15" t="str">
            <v>R-36</v>
          </cell>
          <cell r="EF15" t="str">
            <v>R-37</v>
          </cell>
          <cell r="EG15" t="str">
            <v>R-37</v>
          </cell>
          <cell r="EH15" t="str">
            <v>R-37</v>
          </cell>
          <cell r="EI15" t="str">
            <v>R-37</v>
          </cell>
          <cell r="EJ15" t="str">
            <v>R-39</v>
          </cell>
          <cell r="EK15" t="str">
            <v>R-38</v>
          </cell>
          <cell r="EL15">
            <v>11</v>
          </cell>
        </row>
        <row r="16">
          <cell r="S16">
            <v>4</v>
          </cell>
          <cell r="T16" t="str">
            <v>4</v>
          </cell>
          <cell r="U16">
            <v>11</v>
          </cell>
          <cell r="X16" t="str">
            <v>SA 182 Gr. F316</v>
          </cell>
          <cell r="Y16" t="str">
            <v>Two_pt_Two</v>
          </cell>
          <cell r="Z16" t="str">
            <v>Table_Two_Two_pt_Two</v>
          </cell>
          <cell r="AA16" t="str">
            <v>16Cr-12Ni-2Mo</v>
          </cell>
          <cell r="AB16">
            <v>0.28399999999999997</v>
          </cell>
          <cell r="CJ16">
            <v>5</v>
          </cell>
          <cell r="CK16">
            <v>5.19</v>
          </cell>
          <cell r="CL16">
            <v>5.19</v>
          </cell>
          <cell r="CM16">
            <v>5.05</v>
          </cell>
          <cell r="CN16">
            <v>5.05</v>
          </cell>
          <cell r="CO16">
            <v>5.05</v>
          </cell>
          <cell r="CP16">
            <v>4.9000000000000004</v>
          </cell>
          <cell r="CQ16">
            <v>4.9000000000000004</v>
          </cell>
          <cell r="CS16">
            <v>46</v>
          </cell>
          <cell r="CT16">
            <v>0</v>
          </cell>
          <cell r="CU16">
            <v>45.75</v>
          </cell>
          <cell r="CV16">
            <v>45.38</v>
          </cell>
          <cell r="CW16">
            <v>46</v>
          </cell>
          <cell r="CX16">
            <v>45.75</v>
          </cell>
          <cell r="CY16">
            <v>48</v>
          </cell>
          <cell r="CZ16">
            <v>45.75</v>
          </cell>
          <cell r="DA16">
            <v>46.38</v>
          </cell>
          <cell r="DB16">
            <v>46</v>
          </cell>
          <cell r="DC16">
            <v>45.75</v>
          </cell>
          <cell r="DD16">
            <v>48</v>
          </cell>
          <cell r="ED16">
            <v>5</v>
          </cell>
          <cell r="EE16" t="str">
            <v>R-40</v>
          </cell>
          <cell r="EF16" t="str">
            <v>R-41</v>
          </cell>
          <cell r="EG16" t="str">
            <v>R-41</v>
          </cell>
          <cell r="EH16" t="str">
            <v>R-41</v>
          </cell>
          <cell r="EI16" t="str">
            <v>R-41</v>
          </cell>
          <cell r="EJ16" t="str">
            <v>R-44</v>
          </cell>
          <cell r="EK16" t="str">
            <v>R-42</v>
          </cell>
          <cell r="EL16">
            <v>12</v>
          </cell>
        </row>
        <row r="17">
          <cell r="S17">
            <v>5</v>
          </cell>
          <cell r="T17" t="str">
            <v>5</v>
          </cell>
          <cell r="U17">
            <v>12</v>
          </cell>
          <cell r="X17" t="str">
            <v>SA 182 Gr. F316H</v>
          </cell>
          <cell r="Y17" t="str">
            <v>Two_pt_Two</v>
          </cell>
          <cell r="Z17" t="str">
            <v>Table_Two_Two_pt_Two</v>
          </cell>
          <cell r="AA17" t="str">
            <v>16Cr-12Ni-2Mo</v>
          </cell>
          <cell r="AB17">
            <v>0.28799999999999998</v>
          </cell>
          <cell r="CJ17">
            <v>6</v>
          </cell>
          <cell r="CK17">
            <v>6.19</v>
          </cell>
          <cell r="CL17">
            <v>6.19</v>
          </cell>
          <cell r="CM17">
            <v>6.1</v>
          </cell>
          <cell r="CN17">
            <v>6.1</v>
          </cell>
          <cell r="CO17">
            <v>6.1</v>
          </cell>
          <cell r="CP17">
            <v>5.8</v>
          </cell>
          <cell r="CQ17">
            <v>5.8</v>
          </cell>
          <cell r="CS17">
            <v>48</v>
          </cell>
          <cell r="CT17">
            <v>0</v>
          </cell>
          <cell r="CU17">
            <v>47.75</v>
          </cell>
          <cell r="CV17">
            <v>47.63</v>
          </cell>
          <cell r="CW17">
            <v>47.5</v>
          </cell>
          <cell r="CX17">
            <v>48</v>
          </cell>
          <cell r="CY17">
            <v>50</v>
          </cell>
          <cell r="CZ17">
            <v>47.75</v>
          </cell>
          <cell r="DA17">
            <v>48.5</v>
          </cell>
          <cell r="DB17">
            <v>47.5</v>
          </cell>
          <cell r="DC17">
            <v>48</v>
          </cell>
          <cell r="DD17">
            <v>50</v>
          </cell>
          <cell r="ED17">
            <v>6</v>
          </cell>
          <cell r="EE17" t="str">
            <v>R-43</v>
          </cell>
          <cell r="EF17" t="str">
            <v>R-45</v>
          </cell>
          <cell r="EG17" t="str">
            <v>R-45</v>
          </cell>
          <cell r="EH17" t="str">
            <v>R-45</v>
          </cell>
          <cell r="EI17" t="str">
            <v>R-45</v>
          </cell>
          <cell r="EJ17" t="str">
            <v>R-46</v>
          </cell>
          <cell r="EK17" t="str">
            <v>R-47</v>
          </cell>
          <cell r="EL17">
            <v>13</v>
          </cell>
        </row>
        <row r="18">
          <cell r="S18">
            <v>6</v>
          </cell>
          <cell r="T18" t="str">
            <v>6</v>
          </cell>
          <cell r="U18">
            <v>13</v>
          </cell>
          <cell r="X18" t="str">
            <v>SA 182 Gr. F316L</v>
          </cell>
          <cell r="Y18" t="str">
            <v>Two_pt_Three</v>
          </cell>
          <cell r="Z18" t="str">
            <v>Table_Two_Two_pt_Three</v>
          </cell>
          <cell r="AA18" t="str">
            <v>16Cr-12Ni-2Mo</v>
          </cell>
          <cell r="AB18">
            <v>0.28799999999999998</v>
          </cell>
          <cell r="CJ18">
            <v>8</v>
          </cell>
          <cell r="CK18">
            <v>8.5</v>
          </cell>
          <cell r="CL18">
            <v>8.5</v>
          </cell>
          <cell r="CM18">
            <v>8.1</v>
          </cell>
          <cell r="CN18">
            <v>8.1</v>
          </cell>
          <cell r="CO18">
            <v>7.75</v>
          </cell>
          <cell r="CP18">
            <v>7.75</v>
          </cell>
          <cell r="CQ18">
            <v>7.75</v>
          </cell>
          <cell r="CS18">
            <v>50</v>
          </cell>
          <cell r="CT18">
            <v>0</v>
          </cell>
          <cell r="CU18">
            <v>49.75</v>
          </cell>
          <cell r="CV18">
            <v>49</v>
          </cell>
          <cell r="CW18">
            <v>49.5</v>
          </cell>
          <cell r="CX18">
            <v>50</v>
          </cell>
          <cell r="CY18">
            <v>0</v>
          </cell>
          <cell r="CZ18">
            <v>49.75</v>
          </cell>
          <cell r="DA18">
            <v>49.88</v>
          </cell>
          <cell r="DB18">
            <v>49.5</v>
          </cell>
          <cell r="DC18">
            <v>50</v>
          </cell>
          <cell r="DD18">
            <v>0</v>
          </cell>
          <cell r="ED18">
            <v>8</v>
          </cell>
          <cell r="EE18" t="str">
            <v>R-48</v>
          </cell>
          <cell r="EF18" t="str">
            <v>R-49</v>
          </cell>
          <cell r="EG18" t="str">
            <v>R-49</v>
          </cell>
          <cell r="EH18" t="str">
            <v>R-49</v>
          </cell>
          <cell r="EI18" t="str">
            <v>R-49</v>
          </cell>
          <cell r="EJ18" t="str">
            <v>R-50</v>
          </cell>
          <cell r="EK18" t="str">
            <v>R-51</v>
          </cell>
          <cell r="EL18">
            <v>14</v>
          </cell>
        </row>
        <row r="19">
          <cell r="S19">
            <v>8</v>
          </cell>
          <cell r="T19" t="str">
            <v>8</v>
          </cell>
          <cell r="U19">
            <v>14</v>
          </cell>
          <cell r="X19" t="str">
            <v>SA 182 Gr. F317</v>
          </cell>
          <cell r="Y19" t="str">
            <v>Two_pt_Two</v>
          </cell>
          <cell r="Z19" t="str">
            <v>Table_Two_Two_pt_Two</v>
          </cell>
          <cell r="AA19" t="str">
            <v>18Cr-13Ni-3Mo</v>
          </cell>
          <cell r="AB19">
            <v>0.28799999999999998</v>
          </cell>
          <cell r="CJ19">
            <v>10</v>
          </cell>
          <cell r="CK19">
            <v>10.56</v>
          </cell>
          <cell r="CL19">
            <v>10.56</v>
          </cell>
          <cell r="CM19">
            <v>10.050000000000001</v>
          </cell>
          <cell r="CN19">
            <v>10.050000000000001</v>
          </cell>
          <cell r="CO19">
            <v>9.69</v>
          </cell>
          <cell r="CP19">
            <v>9.69</v>
          </cell>
          <cell r="CQ19">
            <v>9.69</v>
          </cell>
          <cell r="CS19">
            <v>52</v>
          </cell>
          <cell r="CT19">
            <v>0</v>
          </cell>
          <cell r="CU19">
            <v>51.75</v>
          </cell>
          <cell r="CV19">
            <v>52</v>
          </cell>
          <cell r="CW19">
            <v>51.5</v>
          </cell>
          <cell r="CX19">
            <v>52</v>
          </cell>
          <cell r="CY19">
            <v>0</v>
          </cell>
          <cell r="CZ19">
            <v>51.75</v>
          </cell>
          <cell r="DA19">
            <v>51.88</v>
          </cell>
          <cell r="DB19">
            <v>51.5</v>
          </cell>
          <cell r="DC19">
            <v>52</v>
          </cell>
          <cell r="DD19">
            <v>0</v>
          </cell>
          <cell r="ED19">
            <v>10</v>
          </cell>
          <cell r="EE19" t="str">
            <v>R-52</v>
          </cell>
          <cell r="EF19" t="str">
            <v>R-53</v>
          </cell>
          <cell r="EG19" t="str">
            <v>R-53</v>
          </cell>
          <cell r="EH19" t="str">
            <v>R-53</v>
          </cell>
          <cell r="EI19" t="str">
            <v>R-53</v>
          </cell>
          <cell r="EJ19" t="str">
            <v>R-54</v>
          </cell>
          <cell r="EK19" t="str">
            <v>R-55</v>
          </cell>
          <cell r="EL19">
            <v>15</v>
          </cell>
        </row>
        <row r="20">
          <cell r="S20">
            <v>10</v>
          </cell>
          <cell r="T20" t="str">
            <v>10</v>
          </cell>
          <cell r="U20">
            <v>15</v>
          </cell>
          <cell r="X20" t="str">
            <v>SA 182 Gr. F321</v>
          </cell>
          <cell r="Y20" t="str">
            <v>Two_pt_Four</v>
          </cell>
          <cell r="Z20" t="str">
            <v>Table_Two_Two_pt_Four</v>
          </cell>
          <cell r="AA20" t="str">
            <v>18Cr-10Ni-Ti</v>
          </cell>
          <cell r="AB20">
            <v>0.28499999999999998</v>
          </cell>
          <cell r="CJ20">
            <v>12</v>
          </cell>
          <cell r="CK20">
            <v>12.5</v>
          </cell>
          <cell r="CL20">
            <v>12.5</v>
          </cell>
          <cell r="CM20">
            <v>12.1</v>
          </cell>
          <cell r="CN20">
            <v>12.1</v>
          </cell>
          <cell r="CO20">
            <v>11.5</v>
          </cell>
          <cell r="CP20">
            <v>11.5</v>
          </cell>
          <cell r="CQ20">
            <v>11.5</v>
          </cell>
          <cell r="CS20">
            <v>54</v>
          </cell>
          <cell r="CT20">
            <v>0</v>
          </cell>
          <cell r="CU20">
            <v>53.5</v>
          </cell>
          <cell r="CV20">
            <v>53.25</v>
          </cell>
          <cell r="CW20">
            <v>53.25</v>
          </cell>
          <cell r="CX20">
            <v>54.25</v>
          </cell>
          <cell r="CY20">
            <v>0</v>
          </cell>
          <cell r="CZ20">
            <v>53.75</v>
          </cell>
          <cell r="DA20">
            <v>53.75</v>
          </cell>
          <cell r="DB20">
            <v>53.25</v>
          </cell>
          <cell r="DC20">
            <v>54.25</v>
          </cell>
          <cell r="DD20">
            <v>0</v>
          </cell>
          <cell r="ED20">
            <v>12</v>
          </cell>
          <cell r="EE20" t="str">
            <v>R-56</v>
          </cell>
          <cell r="EF20" t="str">
            <v>R-57</v>
          </cell>
          <cell r="EG20" t="str">
            <v>R-57</v>
          </cell>
          <cell r="EH20" t="str">
            <v>R-57</v>
          </cell>
          <cell r="EI20" t="str">
            <v>R-57</v>
          </cell>
          <cell r="EJ20" t="str">
            <v>R-58</v>
          </cell>
          <cell r="EK20" t="str">
            <v>R-60</v>
          </cell>
          <cell r="EL20">
            <v>16</v>
          </cell>
        </row>
        <row r="21">
          <cell r="S21">
            <v>12</v>
          </cell>
          <cell r="T21" t="str">
            <v>12</v>
          </cell>
          <cell r="U21">
            <v>16</v>
          </cell>
          <cell r="X21" t="str">
            <v>SA 182 Gr. F321H</v>
          </cell>
          <cell r="Y21" t="str">
            <v>Two_pt_Four</v>
          </cell>
          <cell r="Z21" t="str">
            <v>Table_Two_Two_pt_Four</v>
          </cell>
          <cell r="AA21" t="str">
            <v>18Cr-10Ni-Ti</v>
          </cell>
          <cell r="AB21">
            <v>0.28499999999999998</v>
          </cell>
          <cell r="CJ21">
            <v>14</v>
          </cell>
          <cell r="CK21">
            <v>13.75</v>
          </cell>
          <cell r="CL21">
            <v>13.75</v>
          </cell>
          <cell r="CM21">
            <v>13.5</v>
          </cell>
          <cell r="CN21">
            <v>13.5</v>
          </cell>
          <cell r="CO21">
            <v>12.63</v>
          </cell>
          <cell r="CP21">
            <v>12.63</v>
          </cell>
          <cell r="CQ21" t="str">
            <v>n/a</v>
          </cell>
          <cell r="CS21">
            <v>56</v>
          </cell>
          <cell r="CT21">
            <v>0</v>
          </cell>
          <cell r="CU21">
            <v>55.5</v>
          </cell>
          <cell r="CV21">
            <v>55.25</v>
          </cell>
          <cell r="CW21">
            <v>55.25</v>
          </cell>
          <cell r="CX21">
            <v>56.25</v>
          </cell>
          <cell r="CY21">
            <v>0</v>
          </cell>
          <cell r="CZ21">
            <v>56</v>
          </cell>
          <cell r="DA21">
            <v>56.25</v>
          </cell>
          <cell r="DB21">
            <v>55.25</v>
          </cell>
          <cell r="DC21">
            <v>56.25</v>
          </cell>
          <cell r="DD21">
            <v>0</v>
          </cell>
          <cell r="ED21">
            <v>14</v>
          </cell>
          <cell r="EE21" t="str">
            <v>R-59</v>
          </cell>
          <cell r="EF21" t="str">
            <v>R-61</v>
          </cell>
          <cell r="EG21" t="str">
            <v>R-61</v>
          </cell>
          <cell r="EH21" t="str">
            <v>R-61</v>
          </cell>
          <cell r="EI21" t="str">
            <v>R-62</v>
          </cell>
          <cell r="EJ21" t="str">
            <v>R-63</v>
          </cell>
          <cell r="EK21" t="str">
            <v>n/a</v>
          </cell>
          <cell r="EL21">
            <v>17</v>
          </cell>
        </row>
        <row r="22">
          <cell r="S22">
            <v>14</v>
          </cell>
          <cell r="T22" t="str">
            <v>14</v>
          </cell>
          <cell r="U22">
            <v>17</v>
          </cell>
          <cell r="X22" t="str">
            <v>SA 182 Gr. F347</v>
          </cell>
          <cell r="Y22" t="str">
            <v>Two_pt_Five</v>
          </cell>
          <cell r="Z22" t="str">
            <v>Table_Two_Two_pt_Five</v>
          </cell>
          <cell r="AA22" t="str">
            <v>18Cr-10Ni-Cb</v>
          </cell>
          <cell r="AB22">
            <v>0.28999999999999998</v>
          </cell>
          <cell r="CJ22">
            <v>16</v>
          </cell>
          <cell r="CK22">
            <v>15.75</v>
          </cell>
          <cell r="CL22">
            <v>15.75</v>
          </cell>
          <cell r="CM22">
            <v>15.35</v>
          </cell>
          <cell r="CN22">
            <v>15.35</v>
          </cell>
          <cell r="CO22">
            <v>14.75</v>
          </cell>
          <cell r="CP22">
            <v>14.5</v>
          </cell>
          <cell r="CQ22" t="str">
            <v>n/a</v>
          </cell>
          <cell r="CS22">
            <v>58</v>
          </cell>
          <cell r="CT22">
            <v>0</v>
          </cell>
          <cell r="CU22">
            <v>57.5</v>
          </cell>
          <cell r="CV22">
            <v>57</v>
          </cell>
          <cell r="CW22">
            <v>57.25</v>
          </cell>
          <cell r="CX22">
            <v>58</v>
          </cell>
          <cell r="CY22">
            <v>0</v>
          </cell>
          <cell r="CZ22">
            <v>58.19</v>
          </cell>
          <cell r="DA22">
            <v>58.44</v>
          </cell>
          <cell r="DB22">
            <v>57.25</v>
          </cell>
          <cell r="DC22">
            <v>58</v>
          </cell>
          <cell r="DD22">
            <v>0</v>
          </cell>
          <cell r="ED22">
            <v>16</v>
          </cell>
          <cell r="EE22" t="str">
            <v>R-64</v>
          </cell>
          <cell r="EF22" t="str">
            <v>R-65</v>
          </cell>
          <cell r="EG22" t="str">
            <v>R-65</v>
          </cell>
          <cell r="EH22" t="str">
            <v>R-65</v>
          </cell>
          <cell r="EI22" t="str">
            <v>R-66</v>
          </cell>
          <cell r="EJ22" t="str">
            <v>R-67</v>
          </cell>
          <cell r="EK22" t="str">
            <v>n/a</v>
          </cell>
          <cell r="EL22">
            <v>18</v>
          </cell>
        </row>
        <row r="23">
          <cell r="S23">
            <v>16</v>
          </cell>
          <cell r="T23" t="str">
            <v>16</v>
          </cell>
          <cell r="U23">
            <v>18</v>
          </cell>
          <cell r="X23" t="str">
            <v>SA 182 Gr. F347H</v>
          </cell>
          <cell r="Y23" t="str">
            <v>Two_pt_Five</v>
          </cell>
          <cell r="Z23" t="str">
            <v>Table_Two_Two_pt_Five</v>
          </cell>
          <cell r="AA23" t="str">
            <v>18Cr-10Ni-Cb</v>
          </cell>
          <cell r="AB23">
            <v>0.28999999999999998</v>
          </cell>
          <cell r="CJ23">
            <v>18</v>
          </cell>
          <cell r="CK23">
            <v>17.690000000000001</v>
          </cell>
          <cell r="CL23">
            <v>17.690000000000001</v>
          </cell>
          <cell r="CM23">
            <v>17.25</v>
          </cell>
          <cell r="CN23">
            <v>17.25</v>
          </cell>
          <cell r="CO23">
            <v>16.75</v>
          </cell>
          <cell r="CP23">
            <v>16.75</v>
          </cell>
          <cell r="CQ23" t="str">
            <v>n/a</v>
          </cell>
          <cell r="CS23">
            <v>60</v>
          </cell>
          <cell r="CT23">
            <v>0</v>
          </cell>
          <cell r="CU23">
            <v>59.5</v>
          </cell>
          <cell r="CV23">
            <v>60</v>
          </cell>
          <cell r="CW23">
            <v>59.75</v>
          </cell>
          <cell r="CX23">
            <v>60.25</v>
          </cell>
          <cell r="CY23">
            <v>0</v>
          </cell>
          <cell r="CZ23">
            <v>60.44</v>
          </cell>
          <cell r="DA23">
            <v>61.31</v>
          </cell>
          <cell r="DB23">
            <v>59.75</v>
          </cell>
          <cell r="DC23">
            <v>60.25</v>
          </cell>
          <cell r="DD23">
            <v>0</v>
          </cell>
          <cell r="ED23">
            <v>18</v>
          </cell>
          <cell r="EE23" t="str">
            <v>R-68</v>
          </cell>
          <cell r="EF23" t="str">
            <v>R-69</v>
          </cell>
          <cell r="EG23" t="str">
            <v>R-69</v>
          </cell>
          <cell r="EH23" t="str">
            <v>R-69</v>
          </cell>
          <cell r="EI23" t="str">
            <v>R-70</v>
          </cell>
          <cell r="EJ23" t="str">
            <v>R-71</v>
          </cell>
          <cell r="EK23" t="str">
            <v>n/a</v>
          </cell>
          <cell r="EL23">
            <v>19</v>
          </cell>
        </row>
        <row r="24">
          <cell r="S24">
            <v>18</v>
          </cell>
          <cell r="T24" t="str">
            <v>18</v>
          </cell>
          <cell r="U24">
            <v>19</v>
          </cell>
          <cell r="X24" t="str">
            <v>SA 182 Gr. F348</v>
          </cell>
          <cell r="Y24" t="str">
            <v>Two_pt_Five</v>
          </cell>
          <cell r="Z24" t="str">
            <v>Table_Two_Two_pt_Five</v>
          </cell>
          <cell r="AA24" t="str">
            <v>18Cr-10Ni-Cb</v>
          </cell>
          <cell r="AB24">
            <v>0.28999999999999998</v>
          </cell>
          <cell r="CJ24">
            <v>20</v>
          </cell>
          <cell r="CK24">
            <v>19.690000000000001</v>
          </cell>
          <cell r="CL24">
            <v>19.690000000000001</v>
          </cell>
          <cell r="CM24">
            <v>19.25</v>
          </cell>
          <cell r="CN24">
            <v>19.25</v>
          </cell>
          <cell r="CO24">
            <v>19</v>
          </cell>
          <cell r="CP24">
            <v>18.75</v>
          </cell>
          <cell r="CQ24" t="str">
            <v>n/a</v>
          </cell>
          <cell r="ED24">
            <v>20</v>
          </cell>
          <cell r="EE24" t="str">
            <v>R-72</v>
          </cell>
          <cell r="EF24" t="str">
            <v>R-73</v>
          </cell>
          <cell r="EG24" t="str">
            <v>R-73</v>
          </cell>
          <cell r="EH24" t="str">
            <v>R-73</v>
          </cell>
          <cell r="EI24" t="str">
            <v>R-74</v>
          </cell>
          <cell r="EJ24" t="str">
            <v>R-75</v>
          </cell>
          <cell r="EK24" t="str">
            <v>n/a</v>
          </cell>
          <cell r="EL24">
            <v>20</v>
          </cell>
        </row>
        <row r="25">
          <cell r="S25">
            <v>20</v>
          </cell>
          <cell r="T25" t="str">
            <v>20</v>
          </cell>
          <cell r="U25">
            <v>20</v>
          </cell>
          <cell r="X25" t="str">
            <v>SA 182 Gr. F348H</v>
          </cell>
          <cell r="Y25" t="str">
            <v>Two_pt_Five</v>
          </cell>
          <cell r="Z25" t="str">
            <v>Table_Two_Two_pt_Five</v>
          </cell>
          <cell r="AA25" t="str">
            <v>18Cr-10Ni-Cb</v>
          </cell>
          <cell r="AB25">
            <v>0.28999999999999998</v>
          </cell>
          <cell r="CJ25">
            <v>24</v>
          </cell>
          <cell r="CK25">
            <v>23.75</v>
          </cell>
          <cell r="CL25">
            <v>23.75</v>
          </cell>
          <cell r="CM25">
            <v>23.25</v>
          </cell>
          <cell r="CN25">
            <v>23.25</v>
          </cell>
          <cell r="CO25">
            <v>23.25</v>
          </cell>
          <cell r="CP25">
            <v>22.75</v>
          </cell>
          <cell r="CQ25" t="str">
            <v>n/a</v>
          </cell>
          <cell r="ED25">
            <v>24</v>
          </cell>
          <cell r="EE25" t="str">
            <v>R-76</v>
          </cell>
          <cell r="EF25" t="str">
            <v>R-77</v>
          </cell>
          <cell r="EG25" t="str">
            <v>R-77</v>
          </cell>
          <cell r="EH25" t="str">
            <v>R-77</v>
          </cell>
          <cell r="EI25" t="str">
            <v>R-78</v>
          </cell>
          <cell r="EJ25" t="str">
            <v>R-79</v>
          </cell>
          <cell r="EK25" t="str">
            <v>n/a</v>
          </cell>
          <cell r="EL25">
            <v>21</v>
          </cell>
        </row>
        <row r="26">
          <cell r="S26">
            <v>24</v>
          </cell>
          <cell r="T26" t="str">
            <v>24</v>
          </cell>
          <cell r="U26">
            <v>21</v>
          </cell>
          <cell r="X26" t="str">
            <v>SA 182 Gr. F44</v>
          </cell>
          <cell r="Y26" t="str">
            <v>Two_pt_Eight</v>
          </cell>
          <cell r="Z26" t="str">
            <v>Table_Two_Two_pt_Eight</v>
          </cell>
          <cell r="AA26" t="str">
            <v>20Cr-18Ni-6Mo</v>
          </cell>
          <cell r="AB26">
            <v>0.28899999999999998</v>
          </cell>
          <cell r="ED26">
            <v>26</v>
          </cell>
          <cell r="EE26" t="str">
            <v>n/a</v>
          </cell>
          <cell r="EF26" t="str">
            <v>R-93</v>
          </cell>
          <cell r="EG26" t="str">
            <v>n/a</v>
          </cell>
          <cell r="EH26" t="str">
            <v>R-93</v>
          </cell>
          <cell r="EI26" t="str">
            <v>R-100</v>
          </cell>
          <cell r="EJ26" t="str">
            <v>n/a</v>
          </cell>
          <cell r="EK26" t="str">
            <v>n/a</v>
          </cell>
          <cell r="EL26">
            <v>22</v>
          </cell>
        </row>
        <row r="27">
          <cell r="X27" t="str">
            <v>SA 182 Gr. F5</v>
          </cell>
          <cell r="Y27" t="str">
            <v>One_pt_Seventeen</v>
          </cell>
          <cell r="Z27" t="str">
            <v>Table_Two_One_pt_Seventeen</v>
          </cell>
          <cell r="AA27" t="str">
            <v>5Cr-1/2Mo</v>
          </cell>
          <cell r="AB27">
            <v>0.28299999999999997</v>
          </cell>
          <cell r="ED27">
            <v>28</v>
          </cell>
          <cell r="EE27" t="str">
            <v>n/a</v>
          </cell>
          <cell r="EF27" t="str">
            <v>R-94</v>
          </cell>
          <cell r="EG27" t="str">
            <v>n/a</v>
          </cell>
          <cell r="EH27" t="str">
            <v>R-94</v>
          </cell>
          <cell r="EI27" t="str">
            <v>R-101</v>
          </cell>
          <cell r="EJ27" t="str">
            <v>n/a</v>
          </cell>
          <cell r="EK27" t="str">
            <v>n/a</v>
          </cell>
          <cell r="EL27">
            <v>23</v>
          </cell>
        </row>
        <row r="28">
          <cell r="X28" t="str">
            <v>SA 182 Gr. F51</v>
          </cell>
          <cell r="Y28" t="str">
            <v>Two_pt_Eight</v>
          </cell>
          <cell r="Z28" t="str">
            <v>Table_Two_Two_pt_Eight</v>
          </cell>
          <cell r="AA28" t="str">
            <v>22Cr-5Ni-3Mo-N</v>
          </cell>
          <cell r="AB28">
            <v>0.28499999999999998</v>
          </cell>
          <cell r="CJ28" t="str">
            <v>Size</v>
          </cell>
          <cell r="CK28">
            <v>150</v>
          </cell>
          <cell r="CL28">
            <v>300</v>
          </cell>
          <cell r="CM28">
            <v>400</v>
          </cell>
          <cell r="CN28">
            <v>600</v>
          </cell>
          <cell r="CO28">
            <v>900</v>
          </cell>
          <cell r="CP28">
            <v>1500</v>
          </cell>
          <cell r="CQ28">
            <v>2500</v>
          </cell>
          <cell r="CS28" t="str">
            <v>Size</v>
          </cell>
          <cell r="CT28" t="str">
            <v>75# Series B</v>
          </cell>
          <cell r="CU28" t="str">
            <v>150# Series A</v>
          </cell>
          <cell r="CV28" t="str">
            <v>300# Series A</v>
          </cell>
          <cell r="CW28" t="str">
            <v>400# Series A</v>
          </cell>
          <cell r="CX28" t="str">
            <v>600# Series A</v>
          </cell>
          <cell r="CY28" t="str">
            <v>900# Series A</v>
          </cell>
          <cell r="CZ28" t="str">
            <v>150# Series B</v>
          </cell>
          <cell r="DA28" t="str">
            <v>300# Series B</v>
          </cell>
          <cell r="DB28" t="str">
            <v>400# Series B</v>
          </cell>
          <cell r="DC28" t="str">
            <v>600# Series B</v>
          </cell>
          <cell r="DD28" t="str">
            <v>900# Series B</v>
          </cell>
          <cell r="DF28" t="str">
            <v>Size</v>
          </cell>
          <cell r="DG28" t="str">
            <v>ID</v>
          </cell>
          <cell r="DH28">
            <v>150</v>
          </cell>
          <cell r="DI28">
            <v>300</v>
          </cell>
          <cell r="DJ28">
            <v>400</v>
          </cell>
          <cell r="DK28">
            <v>600</v>
          </cell>
          <cell r="DL28">
            <v>900</v>
          </cell>
          <cell r="DM28">
            <v>1500</v>
          </cell>
          <cell r="DN28">
            <v>2500</v>
          </cell>
          <cell r="DP28" t="str">
            <v>Size</v>
          </cell>
          <cell r="DQ28" t="str">
            <v>75# Series B</v>
          </cell>
          <cell r="DR28" t="str">
            <v>150# Series A</v>
          </cell>
          <cell r="DS28" t="str">
            <v>300# Series A</v>
          </cell>
          <cell r="DT28" t="str">
            <v>400# Series A</v>
          </cell>
          <cell r="DU28" t="str">
            <v>600# Series A</v>
          </cell>
          <cell r="DV28" t="str">
            <v>900# Series A</v>
          </cell>
          <cell r="DW28" t="str">
            <v>150# Series B</v>
          </cell>
          <cell r="DX28" t="str">
            <v>300# Series B</v>
          </cell>
          <cell r="DY28" t="str">
            <v>400# Series B</v>
          </cell>
          <cell r="DZ28" t="str">
            <v>600# Series B</v>
          </cell>
          <cell r="EA28" t="str">
            <v>900# Series B</v>
          </cell>
          <cell r="ED28">
            <v>30</v>
          </cell>
          <cell r="EE28" t="str">
            <v>n/a</v>
          </cell>
          <cell r="EF28" t="str">
            <v>R-95</v>
          </cell>
          <cell r="EG28" t="str">
            <v>n/a</v>
          </cell>
          <cell r="EH28" t="str">
            <v>R-95</v>
          </cell>
          <cell r="EI28" t="str">
            <v>R-102</v>
          </cell>
          <cell r="EJ28" t="str">
            <v>n/a</v>
          </cell>
          <cell r="EK28" t="str">
            <v>n/a</v>
          </cell>
          <cell r="EL28">
            <v>24</v>
          </cell>
        </row>
        <row r="29">
          <cell r="X29" t="str">
            <v>SA 182 Gr. F53</v>
          </cell>
          <cell r="Y29" t="str">
            <v>Two_pt_Eight</v>
          </cell>
          <cell r="Z29" t="str">
            <v>Table_Two_Two_pt_Eight</v>
          </cell>
          <cell r="AA29" t="str">
            <v>25Cr-7Ni-4Mo-N</v>
          </cell>
          <cell r="AB29">
            <v>0.28000000000000003</v>
          </cell>
          <cell r="CJ29">
            <v>0.5</v>
          </cell>
          <cell r="CK29">
            <v>0.75</v>
          </cell>
          <cell r="CL29">
            <v>0.75</v>
          </cell>
          <cell r="CM29">
            <v>0.75</v>
          </cell>
          <cell r="CN29">
            <v>0.75</v>
          </cell>
          <cell r="CO29">
            <v>0.75</v>
          </cell>
          <cell r="CP29">
            <v>0.75</v>
          </cell>
          <cell r="CQ29">
            <v>0.75</v>
          </cell>
          <cell r="CS29">
            <v>26</v>
          </cell>
          <cell r="CT29">
            <v>0</v>
          </cell>
          <cell r="CU29">
            <v>26.5</v>
          </cell>
          <cell r="CV29">
            <v>27</v>
          </cell>
          <cell r="CW29">
            <v>27</v>
          </cell>
          <cell r="CX29">
            <v>27</v>
          </cell>
          <cell r="CY29">
            <v>27</v>
          </cell>
          <cell r="CZ29">
            <v>26.5</v>
          </cell>
          <cell r="DA29">
            <v>26.5</v>
          </cell>
          <cell r="DB29">
            <v>26.25</v>
          </cell>
          <cell r="DC29">
            <v>26.13</v>
          </cell>
          <cell r="DD29">
            <v>27.25</v>
          </cell>
          <cell r="DF29">
            <v>0.5</v>
          </cell>
          <cell r="DG29">
            <v>0.84</v>
          </cell>
          <cell r="DH29">
            <v>0.188</v>
          </cell>
          <cell r="DI29">
            <v>2.12</v>
          </cell>
          <cell r="DJ29">
            <v>2.12</v>
          </cell>
          <cell r="DK29">
            <v>2.12</v>
          </cell>
          <cell r="DL29">
            <v>2.5</v>
          </cell>
          <cell r="DM29" t="str">
            <v>n/a</v>
          </cell>
          <cell r="DN29" t="str">
            <v>n/a</v>
          </cell>
          <cell r="DP29">
            <v>26</v>
          </cell>
          <cell r="DQ29">
            <v>26</v>
          </cell>
          <cell r="DR29">
            <v>26</v>
          </cell>
          <cell r="DS29">
            <v>26</v>
          </cell>
          <cell r="DT29">
            <v>26</v>
          </cell>
          <cell r="DU29">
            <v>26</v>
          </cell>
          <cell r="DV29">
            <v>0</v>
          </cell>
          <cell r="DW29">
            <v>26</v>
          </cell>
          <cell r="DX29">
            <v>26</v>
          </cell>
          <cell r="DY29">
            <v>26</v>
          </cell>
          <cell r="DZ29">
            <v>26</v>
          </cell>
          <cell r="EA29">
            <v>0</v>
          </cell>
          <cell r="ED29">
            <v>32</v>
          </cell>
          <cell r="EE29" t="str">
            <v>n/a</v>
          </cell>
          <cell r="EF29" t="str">
            <v>R-96</v>
          </cell>
          <cell r="EG29" t="str">
            <v>n/a</v>
          </cell>
          <cell r="EH29" t="str">
            <v>R-96</v>
          </cell>
          <cell r="EI29" t="str">
            <v>R-103</v>
          </cell>
          <cell r="EJ29" t="str">
            <v>n/a</v>
          </cell>
          <cell r="EK29" t="str">
            <v>n/a</v>
          </cell>
          <cell r="EL29">
            <v>25</v>
          </cell>
        </row>
        <row r="30">
          <cell r="S30">
            <v>26</v>
          </cell>
          <cell r="T30" t="str">
            <v>26</v>
          </cell>
          <cell r="U30">
            <v>2</v>
          </cell>
          <cell r="X30" t="str">
            <v>SA 182 Gr. F55</v>
          </cell>
          <cell r="Y30" t="str">
            <v>Two_pt_Eight</v>
          </cell>
          <cell r="Z30" t="str">
            <v>Table_Two_Two_pt_Eight</v>
          </cell>
          <cell r="AA30" t="str">
            <v>25Cr-7Ni-3.5Mo-N-Cu-W</v>
          </cell>
          <cell r="AB30">
            <v>0.27800000000000002</v>
          </cell>
          <cell r="CJ30">
            <v>0.75</v>
          </cell>
          <cell r="CK30">
            <v>1</v>
          </cell>
          <cell r="CL30">
            <v>1</v>
          </cell>
          <cell r="CM30">
            <v>1</v>
          </cell>
          <cell r="CN30">
            <v>1</v>
          </cell>
          <cell r="CO30">
            <v>1</v>
          </cell>
          <cell r="CP30">
            <v>1</v>
          </cell>
          <cell r="CQ30">
            <v>1</v>
          </cell>
          <cell r="CS30">
            <v>28</v>
          </cell>
          <cell r="CT30">
            <v>0</v>
          </cell>
          <cell r="CU30">
            <v>28.5</v>
          </cell>
          <cell r="CV30">
            <v>29</v>
          </cell>
          <cell r="CW30">
            <v>29</v>
          </cell>
          <cell r="CX30">
            <v>29</v>
          </cell>
          <cell r="CY30">
            <v>29</v>
          </cell>
          <cell r="CZ30">
            <v>28.5</v>
          </cell>
          <cell r="DA30">
            <v>28.5</v>
          </cell>
          <cell r="DB30">
            <v>28.13</v>
          </cell>
          <cell r="DC30">
            <v>27.75</v>
          </cell>
          <cell r="DD30">
            <v>29.25</v>
          </cell>
          <cell r="DF30">
            <v>0.75</v>
          </cell>
          <cell r="DG30">
            <v>1.06</v>
          </cell>
          <cell r="DH30">
            <v>2.25</v>
          </cell>
          <cell r="DI30">
            <v>2.62</v>
          </cell>
          <cell r="DJ30">
            <v>2.62</v>
          </cell>
          <cell r="DK30">
            <v>2.62</v>
          </cell>
          <cell r="DL30">
            <v>2.75</v>
          </cell>
          <cell r="DM30" t="str">
            <v>n/a</v>
          </cell>
          <cell r="DN30">
            <v>0</v>
          </cell>
          <cell r="DP30">
            <v>28</v>
          </cell>
          <cell r="DQ30">
            <v>28</v>
          </cell>
          <cell r="DR30">
            <v>28</v>
          </cell>
          <cell r="DS30">
            <v>28</v>
          </cell>
          <cell r="DT30">
            <v>28</v>
          </cell>
          <cell r="DU30">
            <v>28</v>
          </cell>
          <cell r="DV30">
            <v>0</v>
          </cell>
          <cell r="DW30">
            <v>28</v>
          </cell>
          <cell r="DX30">
            <v>28</v>
          </cell>
          <cell r="DY30">
            <v>28</v>
          </cell>
          <cell r="DZ30">
            <v>28</v>
          </cell>
          <cell r="EA30">
            <v>0</v>
          </cell>
          <cell r="ED30">
            <v>34</v>
          </cell>
          <cell r="EE30" t="str">
            <v>n/a</v>
          </cell>
          <cell r="EF30" t="str">
            <v>R-97</v>
          </cell>
          <cell r="EG30" t="str">
            <v>n/a</v>
          </cell>
          <cell r="EH30" t="str">
            <v>R-97</v>
          </cell>
          <cell r="EI30" t="str">
            <v>R-104</v>
          </cell>
          <cell r="EJ30" t="str">
            <v>n/a</v>
          </cell>
          <cell r="EK30" t="str">
            <v>n/a</v>
          </cell>
          <cell r="EL30">
            <v>26</v>
          </cell>
        </row>
        <row r="31">
          <cell r="S31">
            <v>28</v>
          </cell>
          <cell r="T31" t="str">
            <v>28</v>
          </cell>
          <cell r="U31">
            <v>3</v>
          </cell>
          <cell r="X31" t="str">
            <v>SA 182 Gr. F5a</v>
          </cell>
          <cell r="Y31" t="str">
            <v>One_pt_Thirteen</v>
          </cell>
          <cell r="Z31" t="str">
            <v>Table_Two_One_pt_Thirteen</v>
          </cell>
          <cell r="AA31" t="str">
            <v>5Cr-1/2Mo</v>
          </cell>
          <cell r="AB31">
            <v>0.28299999999999997</v>
          </cell>
          <cell r="CJ31">
            <v>1</v>
          </cell>
          <cell r="CK31">
            <v>1.25</v>
          </cell>
          <cell r="CL31">
            <v>1.25</v>
          </cell>
          <cell r="CM31">
            <v>1.25</v>
          </cell>
          <cell r="CN31">
            <v>1.25</v>
          </cell>
          <cell r="CO31">
            <v>1.25</v>
          </cell>
          <cell r="CP31">
            <v>1.25</v>
          </cell>
          <cell r="CQ31">
            <v>1.25</v>
          </cell>
          <cell r="CS31">
            <v>30</v>
          </cell>
          <cell r="CT31">
            <v>0</v>
          </cell>
          <cell r="CU31">
            <v>30.5</v>
          </cell>
          <cell r="CV31">
            <v>31.25</v>
          </cell>
          <cell r="CW31">
            <v>31.25</v>
          </cell>
          <cell r="CX31">
            <v>31.25</v>
          </cell>
          <cell r="CY31">
            <v>31.25</v>
          </cell>
          <cell r="CZ31">
            <v>30.5</v>
          </cell>
          <cell r="DA31">
            <v>30.5</v>
          </cell>
          <cell r="DB31">
            <v>30.13</v>
          </cell>
          <cell r="DC31">
            <v>30.63</v>
          </cell>
          <cell r="DD31">
            <v>31.75</v>
          </cell>
          <cell r="DF31">
            <v>1</v>
          </cell>
          <cell r="DG31">
            <v>1.31</v>
          </cell>
          <cell r="DH31">
            <v>2.62</v>
          </cell>
          <cell r="DI31">
            <v>2.88</v>
          </cell>
          <cell r="DJ31">
            <v>2.88</v>
          </cell>
          <cell r="DK31">
            <v>2.88</v>
          </cell>
          <cell r="DL31">
            <v>3.12</v>
          </cell>
          <cell r="DM31" t="str">
            <v>n/a</v>
          </cell>
          <cell r="DN31">
            <v>0</v>
          </cell>
          <cell r="DP31">
            <v>30</v>
          </cell>
          <cell r="DQ31">
            <v>30</v>
          </cell>
          <cell r="DR31">
            <v>30</v>
          </cell>
          <cell r="DS31">
            <v>30</v>
          </cell>
          <cell r="DT31">
            <v>30</v>
          </cell>
          <cell r="DU31">
            <v>30</v>
          </cell>
          <cell r="DV31">
            <v>0</v>
          </cell>
          <cell r="DW31">
            <v>30</v>
          </cell>
          <cell r="DX31">
            <v>30</v>
          </cell>
          <cell r="DY31">
            <v>30</v>
          </cell>
          <cell r="DZ31">
            <v>30</v>
          </cell>
          <cell r="EA31">
            <v>0</v>
          </cell>
          <cell r="ED31">
            <v>36</v>
          </cell>
          <cell r="EE31" t="str">
            <v>n/a</v>
          </cell>
          <cell r="EF31" t="str">
            <v>R-98</v>
          </cell>
          <cell r="EG31" t="str">
            <v>n/a</v>
          </cell>
          <cell r="EH31" t="str">
            <v>R-98</v>
          </cell>
          <cell r="EI31" t="str">
            <v>R-105</v>
          </cell>
          <cell r="EJ31" t="str">
            <v>n/a</v>
          </cell>
          <cell r="EK31" t="str">
            <v>n/a</v>
          </cell>
          <cell r="EL31">
            <v>27</v>
          </cell>
        </row>
        <row r="32">
          <cell r="S32">
            <v>30</v>
          </cell>
          <cell r="T32" t="str">
            <v>30</v>
          </cell>
          <cell r="U32">
            <v>4</v>
          </cell>
          <cell r="X32" t="str">
            <v>SA 182 Gr. F9</v>
          </cell>
          <cell r="Y32" t="str">
            <v>One_pt_Fourteen</v>
          </cell>
          <cell r="Z32" t="str">
            <v>Table_Two_One_pt_Fourteen</v>
          </cell>
          <cell r="AA32" t="str">
            <v>9Cr-1Mo</v>
          </cell>
          <cell r="AB32">
            <v>0.28299999999999997</v>
          </cell>
          <cell r="CJ32">
            <v>1.25</v>
          </cell>
          <cell r="CK32">
            <v>1.88</v>
          </cell>
          <cell r="CL32">
            <v>1.88</v>
          </cell>
          <cell r="CM32">
            <v>1.88</v>
          </cell>
          <cell r="CN32">
            <v>1.88</v>
          </cell>
          <cell r="CO32">
            <v>1.56</v>
          </cell>
          <cell r="CP32">
            <v>1.56</v>
          </cell>
          <cell r="CQ32">
            <v>1.56</v>
          </cell>
          <cell r="CS32">
            <v>32</v>
          </cell>
          <cell r="CT32">
            <v>0</v>
          </cell>
          <cell r="CU32">
            <v>32.5</v>
          </cell>
          <cell r="CV32">
            <v>33.5</v>
          </cell>
          <cell r="CW32">
            <v>33.5</v>
          </cell>
          <cell r="CX32">
            <v>33.5</v>
          </cell>
          <cell r="CY32">
            <v>33.5</v>
          </cell>
          <cell r="CZ32">
            <v>32.5</v>
          </cell>
          <cell r="DA32">
            <v>32.5</v>
          </cell>
          <cell r="DB32">
            <v>32</v>
          </cell>
          <cell r="DC32">
            <v>32.75</v>
          </cell>
          <cell r="DD32">
            <v>34</v>
          </cell>
          <cell r="DF32">
            <v>1.25</v>
          </cell>
          <cell r="DG32">
            <v>1.66</v>
          </cell>
          <cell r="DH32">
            <v>3</v>
          </cell>
          <cell r="DI32">
            <v>3.25</v>
          </cell>
          <cell r="DJ32">
            <v>3.25</v>
          </cell>
          <cell r="DK32">
            <v>3.25</v>
          </cell>
          <cell r="DL32">
            <v>3.5</v>
          </cell>
          <cell r="DM32" t="str">
            <v>n/a</v>
          </cell>
          <cell r="DN32">
            <v>0</v>
          </cell>
          <cell r="DP32">
            <v>32</v>
          </cell>
          <cell r="DQ32">
            <v>32</v>
          </cell>
          <cell r="DR32">
            <v>32</v>
          </cell>
          <cell r="DS32">
            <v>32</v>
          </cell>
          <cell r="DT32">
            <v>32</v>
          </cell>
          <cell r="DU32">
            <v>32</v>
          </cell>
          <cell r="DV32">
            <v>0</v>
          </cell>
          <cell r="DW32">
            <v>32</v>
          </cell>
          <cell r="DX32">
            <v>32</v>
          </cell>
          <cell r="DY32">
            <v>32</v>
          </cell>
          <cell r="DZ32">
            <v>32</v>
          </cell>
          <cell r="EA32">
            <v>0</v>
          </cell>
          <cell r="EE32">
            <v>2</v>
          </cell>
          <cell r="EF32">
            <v>3</v>
          </cell>
          <cell r="EG32">
            <v>4</v>
          </cell>
          <cell r="EH32">
            <v>5</v>
          </cell>
          <cell r="EI32">
            <v>6</v>
          </cell>
          <cell r="EJ32">
            <v>7</v>
          </cell>
          <cell r="EK32">
            <v>8</v>
          </cell>
        </row>
        <row r="33">
          <cell r="S33">
            <v>32</v>
          </cell>
          <cell r="T33" t="str">
            <v>32</v>
          </cell>
          <cell r="U33">
            <v>5</v>
          </cell>
          <cell r="X33" t="str">
            <v>SA 182 Gr. F91</v>
          </cell>
          <cell r="Y33" t="str">
            <v>One_pt_Fifteen</v>
          </cell>
          <cell r="Z33" t="str">
            <v>Table_Two_One_pt_Fifteen</v>
          </cell>
          <cell r="AA33" t="str">
            <v>9Cr-1Mo-V</v>
          </cell>
          <cell r="AB33">
            <v>0.28299999999999997</v>
          </cell>
          <cell r="CJ33">
            <v>1.5</v>
          </cell>
          <cell r="CK33">
            <v>2.13</v>
          </cell>
          <cell r="CL33">
            <v>2.13</v>
          </cell>
          <cell r="CM33">
            <v>2.13</v>
          </cell>
          <cell r="CN33">
            <v>2.13</v>
          </cell>
          <cell r="CO33">
            <v>1.88</v>
          </cell>
          <cell r="CP33">
            <v>1.88</v>
          </cell>
          <cell r="CQ33">
            <v>1.88</v>
          </cell>
          <cell r="CS33">
            <v>34</v>
          </cell>
          <cell r="CT33">
            <v>0</v>
          </cell>
          <cell r="CU33">
            <v>34.5</v>
          </cell>
          <cell r="CV33">
            <v>35.5</v>
          </cell>
          <cell r="CW33">
            <v>35.5</v>
          </cell>
          <cell r="CX33">
            <v>35.5</v>
          </cell>
          <cell r="CY33">
            <v>35.5</v>
          </cell>
          <cell r="CZ33">
            <v>34.5</v>
          </cell>
          <cell r="DA33">
            <v>34.5</v>
          </cell>
          <cell r="DB33">
            <v>34.130000000000003</v>
          </cell>
          <cell r="DC33">
            <v>35</v>
          </cell>
          <cell r="DD33">
            <v>36.25</v>
          </cell>
          <cell r="DF33">
            <v>1.5</v>
          </cell>
          <cell r="DG33">
            <v>1.91</v>
          </cell>
          <cell r="DH33">
            <v>3.38</v>
          </cell>
          <cell r="DI33">
            <v>3.75</v>
          </cell>
          <cell r="DJ33">
            <v>3.75</v>
          </cell>
          <cell r="DK33">
            <v>3.75</v>
          </cell>
          <cell r="DL33">
            <v>3.88</v>
          </cell>
          <cell r="DM33" t="str">
            <v>n/a</v>
          </cell>
          <cell r="DN33" t="str">
            <v>n/a</v>
          </cell>
          <cell r="DP33">
            <v>34</v>
          </cell>
          <cell r="DQ33">
            <v>34</v>
          </cell>
          <cell r="DR33">
            <v>34</v>
          </cell>
          <cell r="DS33">
            <v>34</v>
          </cell>
          <cell r="DT33">
            <v>34</v>
          </cell>
          <cell r="DU33">
            <v>34</v>
          </cell>
          <cell r="DV33">
            <v>0</v>
          </cell>
          <cell r="DW33">
            <v>34</v>
          </cell>
          <cell r="DX33">
            <v>34</v>
          </cell>
          <cell r="DY33">
            <v>34</v>
          </cell>
          <cell r="DZ33">
            <v>34</v>
          </cell>
          <cell r="EA33">
            <v>0</v>
          </cell>
        </row>
        <row r="34">
          <cell r="S34">
            <v>34</v>
          </cell>
          <cell r="T34" t="str">
            <v>34</v>
          </cell>
          <cell r="U34">
            <v>6</v>
          </cell>
          <cell r="X34" t="str">
            <v>SA 350 Gr. LF1 Cl. 1</v>
          </cell>
          <cell r="Y34" t="str">
            <v>One_pt_Four</v>
          </cell>
          <cell r="Z34" t="str">
            <v>Table_Two_One_pt_Four</v>
          </cell>
          <cell r="AA34" t="str">
            <v>C-Mn-Si</v>
          </cell>
          <cell r="AB34">
            <v>0.28299999999999997</v>
          </cell>
          <cell r="CJ34">
            <v>2</v>
          </cell>
          <cell r="CK34">
            <v>2.75</v>
          </cell>
          <cell r="CL34">
            <v>2.75</v>
          </cell>
          <cell r="CM34">
            <v>2.75</v>
          </cell>
          <cell r="CN34">
            <v>2.75</v>
          </cell>
          <cell r="CO34">
            <v>2.31</v>
          </cell>
          <cell r="CP34">
            <v>2.31</v>
          </cell>
          <cell r="CQ34">
            <v>2.31</v>
          </cell>
          <cell r="CS34">
            <v>36</v>
          </cell>
          <cell r="CT34">
            <v>0</v>
          </cell>
          <cell r="CU34">
            <v>36.5</v>
          </cell>
          <cell r="CV34">
            <v>37.630000000000003</v>
          </cell>
          <cell r="CW34">
            <v>37.630000000000003</v>
          </cell>
          <cell r="CX34">
            <v>37.630000000000003</v>
          </cell>
          <cell r="CY34">
            <v>37.75</v>
          </cell>
          <cell r="CZ34">
            <v>36.5</v>
          </cell>
          <cell r="DA34">
            <v>36.5</v>
          </cell>
          <cell r="DB34">
            <v>36.130000000000003</v>
          </cell>
          <cell r="DC34">
            <v>37</v>
          </cell>
          <cell r="DD34">
            <v>37.25</v>
          </cell>
          <cell r="DF34">
            <v>2</v>
          </cell>
          <cell r="DG34">
            <v>2.38</v>
          </cell>
          <cell r="DH34">
            <v>4.12</v>
          </cell>
          <cell r="DI34">
            <v>4.38</v>
          </cell>
          <cell r="DJ34">
            <v>4.38</v>
          </cell>
          <cell r="DK34">
            <v>4.38</v>
          </cell>
          <cell r="DL34">
            <v>5.62</v>
          </cell>
          <cell r="DM34" t="str">
            <v>n/a</v>
          </cell>
          <cell r="DN34" t="str">
            <v>n/a</v>
          </cell>
          <cell r="DP34">
            <v>36</v>
          </cell>
          <cell r="DQ34">
            <v>36</v>
          </cell>
          <cell r="DR34">
            <v>36</v>
          </cell>
          <cell r="DS34">
            <v>36</v>
          </cell>
          <cell r="DT34">
            <v>36</v>
          </cell>
          <cell r="DU34">
            <v>36</v>
          </cell>
          <cell r="DV34">
            <v>0</v>
          </cell>
          <cell r="DW34">
            <v>36</v>
          </cell>
          <cell r="DX34">
            <v>36</v>
          </cell>
          <cell r="DY34">
            <v>36</v>
          </cell>
          <cell r="DZ34">
            <v>36</v>
          </cell>
          <cell r="EA34">
            <v>0</v>
          </cell>
        </row>
        <row r="35">
          <cell r="S35">
            <v>36</v>
          </cell>
          <cell r="T35" t="str">
            <v>36</v>
          </cell>
          <cell r="U35">
            <v>7</v>
          </cell>
          <cell r="X35" t="str">
            <v>SA 350 Gr. LF2</v>
          </cell>
          <cell r="Y35" t="str">
            <v>One_pt_One</v>
          </cell>
          <cell r="Z35" t="str">
            <v>Table_Two_One_pt_One</v>
          </cell>
          <cell r="AA35" t="str">
            <v>C-Mn-Si</v>
          </cell>
          <cell r="AB35">
            <v>0.28299999999999997</v>
          </cell>
          <cell r="CJ35">
            <v>2.5</v>
          </cell>
          <cell r="CK35">
            <v>3.25</v>
          </cell>
          <cell r="CL35">
            <v>3.25</v>
          </cell>
          <cell r="CM35">
            <v>3.25</v>
          </cell>
          <cell r="CN35">
            <v>3.25</v>
          </cell>
          <cell r="CO35">
            <v>2.75</v>
          </cell>
          <cell r="CP35">
            <v>2.75</v>
          </cell>
          <cell r="CQ35">
            <v>2.75</v>
          </cell>
          <cell r="CS35">
            <v>38</v>
          </cell>
          <cell r="CT35">
            <v>0</v>
          </cell>
          <cell r="CU35">
            <v>38.5</v>
          </cell>
          <cell r="CV35">
            <v>38.5</v>
          </cell>
          <cell r="CW35">
            <v>38.25</v>
          </cell>
          <cell r="CX35">
            <v>39</v>
          </cell>
          <cell r="CY35">
            <v>40.75</v>
          </cell>
          <cell r="CZ35">
            <v>38.369999999999997</v>
          </cell>
          <cell r="DA35">
            <v>39.75</v>
          </cell>
          <cell r="DB35">
            <v>38.25</v>
          </cell>
          <cell r="DC35">
            <v>39</v>
          </cell>
          <cell r="DD35">
            <v>40.75</v>
          </cell>
          <cell r="DF35">
            <v>2.5</v>
          </cell>
          <cell r="DG35">
            <v>2.88</v>
          </cell>
          <cell r="DH35">
            <v>4.88</v>
          </cell>
          <cell r="DI35">
            <v>5.12</v>
          </cell>
          <cell r="DJ35">
            <v>5.12</v>
          </cell>
          <cell r="DK35">
            <v>5.12</v>
          </cell>
          <cell r="DL35">
            <v>6.5</v>
          </cell>
          <cell r="DM35" t="str">
            <v>n/a</v>
          </cell>
          <cell r="DN35" t="str">
            <v>n/a</v>
          </cell>
          <cell r="DP35">
            <v>38</v>
          </cell>
          <cell r="DQ35">
            <v>38</v>
          </cell>
          <cell r="DR35">
            <v>38</v>
          </cell>
          <cell r="DS35">
            <v>38</v>
          </cell>
          <cell r="DT35">
            <v>38</v>
          </cell>
          <cell r="DU35">
            <v>38</v>
          </cell>
          <cell r="DV35">
            <v>0</v>
          </cell>
          <cell r="DW35">
            <v>38</v>
          </cell>
          <cell r="DX35">
            <v>38</v>
          </cell>
          <cell r="DY35">
            <v>38</v>
          </cell>
          <cell r="DZ35">
            <v>38</v>
          </cell>
          <cell r="EA35">
            <v>0</v>
          </cell>
        </row>
        <row r="36">
          <cell r="S36">
            <v>38</v>
          </cell>
          <cell r="T36" t="str">
            <v>38</v>
          </cell>
          <cell r="U36">
            <v>8</v>
          </cell>
          <cell r="X36" t="str">
            <v>SA 350 Gr. LF3</v>
          </cell>
          <cell r="Y36" t="str">
            <v>One_pt_One</v>
          </cell>
          <cell r="Z36" t="str">
            <v>Table_Two_One_pt_One</v>
          </cell>
          <cell r="AA36" t="str">
            <v>3 1/2 Ni</v>
          </cell>
          <cell r="AB36">
            <v>0.28299999999999997</v>
          </cell>
          <cell r="CJ36">
            <v>3</v>
          </cell>
          <cell r="CK36">
            <v>4</v>
          </cell>
          <cell r="CL36">
            <v>4</v>
          </cell>
          <cell r="CM36">
            <v>4</v>
          </cell>
          <cell r="CN36">
            <v>4</v>
          </cell>
          <cell r="CO36">
            <v>3.75</v>
          </cell>
          <cell r="CP36">
            <v>3.63</v>
          </cell>
          <cell r="CQ36">
            <v>3.63</v>
          </cell>
          <cell r="CS36">
            <v>40</v>
          </cell>
          <cell r="CT36">
            <v>0</v>
          </cell>
          <cell r="CU36">
            <v>40.5</v>
          </cell>
          <cell r="CV36">
            <v>40.25</v>
          </cell>
          <cell r="CW36">
            <v>40.380000000000003</v>
          </cell>
          <cell r="CX36">
            <v>41.25</v>
          </cell>
          <cell r="CY36">
            <v>43.25</v>
          </cell>
          <cell r="CZ36">
            <v>40.25</v>
          </cell>
          <cell r="DA36">
            <v>41.75</v>
          </cell>
          <cell r="DB36">
            <v>40.380000000000003</v>
          </cell>
          <cell r="DC36">
            <v>41.25</v>
          </cell>
          <cell r="DD36">
            <v>43.25</v>
          </cell>
          <cell r="DF36">
            <v>3</v>
          </cell>
          <cell r="DG36">
            <v>3.5</v>
          </cell>
          <cell r="DH36">
            <v>5.38</v>
          </cell>
          <cell r="DI36">
            <v>5.88</v>
          </cell>
          <cell r="DJ36">
            <v>5.88</v>
          </cell>
          <cell r="DK36">
            <v>5.88</v>
          </cell>
          <cell r="DL36">
            <v>6.62</v>
          </cell>
          <cell r="DM36" t="str">
            <v>n/a</v>
          </cell>
          <cell r="DN36" t="str">
            <v>n/a</v>
          </cell>
          <cell r="DP36">
            <v>40</v>
          </cell>
          <cell r="DQ36">
            <v>40</v>
          </cell>
          <cell r="DR36">
            <v>40</v>
          </cell>
          <cell r="DS36">
            <v>40</v>
          </cell>
          <cell r="DT36">
            <v>40</v>
          </cell>
          <cell r="DU36">
            <v>40</v>
          </cell>
          <cell r="DV36">
            <v>0</v>
          </cell>
          <cell r="DW36">
            <v>40</v>
          </cell>
          <cell r="DX36">
            <v>40</v>
          </cell>
          <cell r="DY36">
            <v>40</v>
          </cell>
          <cell r="DZ36">
            <v>40</v>
          </cell>
          <cell r="EA36">
            <v>0</v>
          </cell>
        </row>
        <row r="37">
          <cell r="S37">
            <v>40</v>
          </cell>
          <cell r="T37" t="str">
            <v>40</v>
          </cell>
          <cell r="U37">
            <v>9</v>
          </cell>
          <cell r="X37" t="str">
            <v>SA 350 Gr. LF6 Cl. 1</v>
          </cell>
          <cell r="Y37" t="str">
            <v>One_pt_One</v>
          </cell>
          <cell r="Z37" t="str">
            <v>Table_Two_One_pt_One</v>
          </cell>
          <cell r="AA37" t="str">
            <v>C-Mn-Si-V</v>
          </cell>
          <cell r="AB37">
            <v>0.28299999999999997</v>
          </cell>
          <cell r="CJ37">
            <v>3.5</v>
          </cell>
          <cell r="CK37" t="str">
            <v>n/a</v>
          </cell>
          <cell r="CL37" t="str">
            <v>n/a</v>
          </cell>
          <cell r="CM37" t="str">
            <v>n/a</v>
          </cell>
          <cell r="CN37" t="str">
            <v>n/a</v>
          </cell>
          <cell r="CO37" t="str">
            <v>n/a</v>
          </cell>
          <cell r="CP37" t="str">
            <v>n/a</v>
          </cell>
          <cell r="CQ37" t="str">
            <v>n/a</v>
          </cell>
          <cell r="CS37">
            <v>42</v>
          </cell>
          <cell r="CT37">
            <v>0</v>
          </cell>
          <cell r="CU37">
            <v>42.5</v>
          </cell>
          <cell r="CV37">
            <v>42.25</v>
          </cell>
          <cell r="CW37">
            <v>42.38</v>
          </cell>
          <cell r="CX37">
            <v>43.5</v>
          </cell>
          <cell r="CY37">
            <v>45.25</v>
          </cell>
          <cell r="CZ37">
            <v>42.5</v>
          </cell>
          <cell r="DA37">
            <v>43.75</v>
          </cell>
          <cell r="DB37">
            <v>42.38</v>
          </cell>
          <cell r="DC37">
            <v>43.5</v>
          </cell>
          <cell r="DD37">
            <v>45.25</v>
          </cell>
          <cell r="DF37">
            <v>3.5</v>
          </cell>
          <cell r="DG37">
            <v>4</v>
          </cell>
          <cell r="DH37">
            <v>6.38</v>
          </cell>
          <cell r="DI37">
            <v>6.5</v>
          </cell>
          <cell r="DJ37">
            <v>6.38</v>
          </cell>
          <cell r="DK37">
            <v>6.38</v>
          </cell>
          <cell r="DL37" t="str">
            <v>n/a</v>
          </cell>
          <cell r="DM37" t="str">
            <v>n/a</v>
          </cell>
          <cell r="DN37" t="str">
            <v>n/a</v>
          </cell>
          <cell r="DP37">
            <v>42</v>
          </cell>
          <cell r="DQ37">
            <v>42</v>
          </cell>
          <cell r="DR37">
            <v>42</v>
          </cell>
          <cell r="DS37">
            <v>42</v>
          </cell>
          <cell r="DT37">
            <v>42</v>
          </cell>
          <cell r="DU37">
            <v>42</v>
          </cell>
          <cell r="DV37">
            <v>0</v>
          </cell>
          <cell r="DW37">
            <v>42</v>
          </cell>
          <cell r="DX37">
            <v>42</v>
          </cell>
          <cell r="DY37">
            <v>42</v>
          </cell>
          <cell r="DZ37">
            <v>42</v>
          </cell>
          <cell r="EA37">
            <v>0</v>
          </cell>
        </row>
        <row r="38">
          <cell r="S38">
            <v>42</v>
          </cell>
          <cell r="T38" t="str">
            <v>42</v>
          </cell>
          <cell r="U38">
            <v>10</v>
          </cell>
          <cell r="X38" t="str">
            <v>SA 350 Gr. LF6 Cl. 2</v>
          </cell>
          <cell r="Y38" t="str">
            <v>One_pt_Two</v>
          </cell>
          <cell r="Z38" t="str">
            <v>Table_Two_One_pt_Two</v>
          </cell>
          <cell r="AA38" t="str">
            <v>C-Mn-Si-V</v>
          </cell>
          <cell r="AB38">
            <v>0.28299999999999997</v>
          </cell>
          <cell r="CJ38">
            <v>4</v>
          </cell>
          <cell r="CK38">
            <v>5</v>
          </cell>
          <cell r="CL38">
            <v>5</v>
          </cell>
          <cell r="CM38">
            <v>4.75</v>
          </cell>
          <cell r="CN38">
            <v>4.75</v>
          </cell>
          <cell r="CO38">
            <v>4.75</v>
          </cell>
          <cell r="CP38">
            <v>4.63</v>
          </cell>
          <cell r="CQ38">
            <v>4.63</v>
          </cell>
          <cell r="CS38">
            <v>44</v>
          </cell>
          <cell r="CT38">
            <v>0</v>
          </cell>
          <cell r="CU38">
            <v>44.5</v>
          </cell>
          <cell r="CV38">
            <v>44.5</v>
          </cell>
          <cell r="CW38">
            <v>44.5</v>
          </cell>
          <cell r="CX38">
            <v>45.75</v>
          </cell>
          <cell r="CY38">
            <v>47.5</v>
          </cell>
          <cell r="CZ38">
            <v>44.25</v>
          </cell>
          <cell r="DA38">
            <v>45.75</v>
          </cell>
          <cell r="DB38">
            <v>44.5</v>
          </cell>
          <cell r="DC38">
            <v>45.75</v>
          </cell>
          <cell r="DD38">
            <v>47.5</v>
          </cell>
          <cell r="DF38">
            <v>4</v>
          </cell>
          <cell r="DG38">
            <v>4.5</v>
          </cell>
          <cell r="DH38">
            <v>6.88</v>
          </cell>
          <cell r="DI38">
            <v>7.12</v>
          </cell>
          <cell r="DJ38">
            <v>7</v>
          </cell>
          <cell r="DK38">
            <v>7.62</v>
          </cell>
          <cell r="DL38">
            <v>8.1199999999999992</v>
          </cell>
          <cell r="DM38" t="str">
            <v>n/a</v>
          </cell>
          <cell r="DN38">
            <v>0</v>
          </cell>
          <cell r="DP38">
            <v>44</v>
          </cell>
          <cell r="DQ38">
            <v>44</v>
          </cell>
          <cell r="DR38">
            <v>44</v>
          </cell>
          <cell r="DS38">
            <v>44</v>
          </cell>
          <cell r="DT38">
            <v>44</v>
          </cell>
          <cell r="DU38">
            <v>44</v>
          </cell>
          <cell r="DV38">
            <v>0</v>
          </cell>
          <cell r="DW38">
            <v>44</v>
          </cell>
          <cell r="DX38">
            <v>44</v>
          </cell>
          <cell r="DY38">
            <v>44</v>
          </cell>
          <cell r="DZ38">
            <v>44</v>
          </cell>
          <cell r="EA38">
            <v>0</v>
          </cell>
        </row>
        <row r="39">
          <cell r="S39">
            <v>44</v>
          </cell>
          <cell r="T39" t="str">
            <v>44</v>
          </cell>
          <cell r="U39">
            <v>11</v>
          </cell>
          <cell r="X39" t="str">
            <v>SB 160 Gr. N02200</v>
          </cell>
          <cell r="Y39" t="str">
            <v>Three_pt_Two</v>
          </cell>
          <cell r="Z39" t="str">
            <v>Table_Three_Three_pt_Two</v>
          </cell>
          <cell r="AA39" t="str">
            <v>99.0Ni</v>
          </cell>
          <cell r="AB39">
            <v>0.32200000000000001</v>
          </cell>
          <cell r="CJ39">
            <v>5</v>
          </cell>
          <cell r="CK39">
            <v>6.13</v>
          </cell>
          <cell r="CL39">
            <v>6.13</v>
          </cell>
          <cell r="CM39">
            <v>5.81</v>
          </cell>
          <cell r="CN39">
            <v>5.81</v>
          </cell>
          <cell r="CO39">
            <v>5.81</v>
          </cell>
          <cell r="CP39">
            <v>5.63</v>
          </cell>
          <cell r="CQ39">
            <v>5.63</v>
          </cell>
          <cell r="CS39">
            <v>46</v>
          </cell>
          <cell r="CT39">
            <v>0</v>
          </cell>
          <cell r="CU39">
            <v>46.5</v>
          </cell>
          <cell r="CV39">
            <v>46.38</v>
          </cell>
          <cell r="CW39">
            <v>47</v>
          </cell>
          <cell r="CX39">
            <v>47.75</v>
          </cell>
          <cell r="CY39">
            <v>50</v>
          </cell>
          <cell r="CZ39">
            <v>46.5</v>
          </cell>
          <cell r="DA39">
            <v>47.88</v>
          </cell>
          <cell r="DB39">
            <v>47</v>
          </cell>
          <cell r="DC39">
            <v>47.75</v>
          </cell>
          <cell r="DD39">
            <v>50</v>
          </cell>
          <cell r="DF39">
            <v>5</v>
          </cell>
          <cell r="DG39">
            <v>5.56</v>
          </cell>
          <cell r="DH39">
            <v>7.75</v>
          </cell>
          <cell r="DI39">
            <v>8.5</v>
          </cell>
          <cell r="DJ39">
            <v>8.3800000000000008</v>
          </cell>
          <cell r="DK39">
            <v>9.5</v>
          </cell>
          <cell r="DL39">
            <v>9.75</v>
          </cell>
          <cell r="DM39" t="str">
            <v>n/a</v>
          </cell>
          <cell r="DN39" t="str">
            <v>n/a</v>
          </cell>
          <cell r="DP39">
            <v>46</v>
          </cell>
          <cell r="DQ39">
            <v>46</v>
          </cell>
          <cell r="DR39">
            <v>46</v>
          </cell>
          <cell r="DS39">
            <v>46</v>
          </cell>
          <cell r="DT39">
            <v>46</v>
          </cell>
          <cell r="DU39">
            <v>46</v>
          </cell>
          <cell r="DV39">
            <v>0</v>
          </cell>
          <cell r="DW39">
            <v>46</v>
          </cell>
          <cell r="DX39">
            <v>46</v>
          </cell>
          <cell r="DY39">
            <v>46</v>
          </cell>
          <cell r="DZ39">
            <v>46</v>
          </cell>
          <cell r="EA39">
            <v>0</v>
          </cell>
        </row>
        <row r="40">
          <cell r="S40">
            <v>46</v>
          </cell>
          <cell r="T40" t="str">
            <v>46</v>
          </cell>
          <cell r="U40">
            <v>12</v>
          </cell>
          <cell r="X40" t="str">
            <v>SB 160 Gr. N02201</v>
          </cell>
          <cell r="Y40" t="str">
            <v>Three_pt_Three</v>
          </cell>
          <cell r="Z40" t="str">
            <v>Table_Three_Three_pt_Three</v>
          </cell>
          <cell r="AA40" t="str">
            <v>99.0Ni-Low C</v>
          </cell>
          <cell r="AB40">
            <v>0.32200000000000001</v>
          </cell>
          <cell r="CJ40">
            <v>6</v>
          </cell>
          <cell r="CK40">
            <v>7.19</v>
          </cell>
          <cell r="CL40">
            <v>7.19</v>
          </cell>
          <cell r="CM40">
            <v>6.88</v>
          </cell>
          <cell r="CN40">
            <v>6.88</v>
          </cell>
          <cell r="CO40">
            <v>6.88</v>
          </cell>
          <cell r="CP40">
            <v>6.75</v>
          </cell>
          <cell r="CQ40">
            <v>6.75</v>
          </cell>
          <cell r="CS40">
            <v>48</v>
          </cell>
          <cell r="CT40">
            <v>0</v>
          </cell>
          <cell r="CU40">
            <v>48.5</v>
          </cell>
          <cell r="CV40">
            <v>48.63</v>
          </cell>
          <cell r="CW40">
            <v>49</v>
          </cell>
          <cell r="CX40">
            <v>50</v>
          </cell>
          <cell r="CY40">
            <v>52</v>
          </cell>
          <cell r="CZ40">
            <v>48.5</v>
          </cell>
          <cell r="DA40">
            <v>49.75</v>
          </cell>
          <cell r="DB40">
            <v>49</v>
          </cell>
          <cell r="DC40">
            <v>50</v>
          </cell>
          <cell r="DD40">
            <v>52</v>
          </cell>
          <cell r="DF40">
            <v>6</v>
          </cell>
          <cell r="DG40">
            <v>6.62</v>
          </cell>
          <cell r="DH40">
            <v>8.75</v>
          </cell>
          <cell r="DI40">
            <v>9.8800000000000008</v>
          </cell>
          <cell r="DJ40">
            <v>9.75</v>
          </cell>
          <cell r="DK40">
            <v>10.5</v>
          </cell>
          <cell r="DL40">
            <v>11.38</v>
          </cell>
          <cell r="DM40" t="str">
            <v>n/a</v>
          </cell>
          <cell r="DN40" t="str">
            <v>n/a</v>
          </cell>
          <cell r="DP40">
            <v>48</v>
          </cell>
          <cell r="DQ40">
            <v>48</v>
          </cell>
          <cell r="DR40">
            <v>48</v>
          </cell>
          <cell r="DS40">
            <v>48</v>
          </cell>
          <cell r="DT40">
            <v>48</v>
          </cell>
          <cell r="DU40">
            <v>48</v>
          </cell>
          <cell r="DV40">
            <v>0</v>
          </cell>
          <cell r="DW40">
            <v>48</v>
          </cell>
          <cell r="DX40">
            <v>48</v>
          </cell>
          <cell r="DY40">
            <v>48</v>
          </cell>
          <cell r="DZ40">
            <v>48</v>
          </cell>
          <cell r="EA40">
            <v>0</v>
          </cell>
        </row>
        <row r="41">
          <cell r="S41">
            <v>48</v>
          </cell>
          <cell r="T41" t="str">
            <v>48</v>
          </cell>
          <cell r="U41">
            <v>13</v>
          </cell>
          <cell r="X41" t="str">
            <v>SB 164 Gr. N04405</v>
          </cell>
          <cell r="Y41" t="str">
            <v>Three_pt_Four</v>
          </cell>
          <cell r="Z41" t="str">
            <v>Table_Three_Three_pt_Four</v>
          </cell>
          <cell r="AA41" t="str">
            <v>67Ni-30Cu-S</v>
          </cell>
          <cell r="AB41">
            <v>0.318</v>
          </cell>
          <cell r="CJ41">
            <v>8</v>
          </cell>
          <cell r="CK41">
            <v>9.19</v>
          </cell>
          <cell r="CL41">
            <v>9.19</v>
          </cell>
          <cell r="CM41">
            <v>8.8800000000000008</v>
          </cell>
          <cell r="CN41">
            <v>8.8800000000000008</v>
          </cell>
          <cell r="CO41">
            <v>8.75</v>
          </cell>
          <cell r="CP41">
            <v>8.5</v>
          </cell>
          <cell r="CQ41">
            <v>8.5</v>
          </cell>
          <cell r="CS41">
            <v>50</v>
          </cell>
          <cell r="CT41">
            <v>0</v>
          </cell>
          <cell r="CU41">
            <v>50.5</v>
          </cell>
          <cell r="CV41">
            <v>51</v>
          </cell>
          <cell r="CW41">
            <v>51</v>
          </cell>
          <cell r="CX41">
            <v>52</v>
          </cell>
          <cell r="CY41">
            <v>0</v>
          </cell>
          <cell r="CZ41">
            <v>50.5</v>
          </cell>
          <cell r="DA41">
            <v>51.88</v>
          </cell>
          <cell r="DB41">
            <v>51</v>
          </cell>
          <cell r="DC41">
            <v>52</v>
          </cell>
          <cell r="DD41">
            <v>0</v>
          </cell>
          <cell r="DF41">
            <v>8</v>
          </cell>
          <cell r="DG41">
            <v>8.6199999999999992</v>
          </cell>
          <cell r="DH41">
            <v>11</v>
          </cell>
          <cell r="DI41">
            <v>12.12</v>
          </cell>
          <cell r="DJ41">
            <v>12</v>
          </cell>
          <cell r="DK41">
            <v>12.62</v>
          </cell>
          <cell r="DL41">
            <v>14.12</v>
          </cell>
          <cell r="DM41" t="str">
            <v>n/a</v>
          </cell>
          <cell r="DN41" t="str">
            <v>n/a</v>
          </cell>
          <cell r="DP41">
            <v>50</v>
          </cell>
          <cell r="DQ41">
            <v>50</v>
          </cell>
          <cell r="DR41">
            <v>50</v>
          </cell>
          <cell r="DS41">
            <v>50</v>
          </cell>
          <cell r="DT41">
            <v>50</v>
          </cell>
          <cell r="DU41">
            <v>50</v>
          </cell>
          <cell r="DV41">
            <v>0</v>
          </cell>
          <cell r="DW41">
            <v>50</v>
          </cell>
          <cell r="DX41">
            <v>50</v>
          </cell>
          <cell r="DY41">
            <v>50</v>
          </cell>
          <cell r="DZ41">
            <v>50</v>
          </cell>
          <cell r="EA41">
            <v>0</v>
          </cell>
        </row>
        <row r="42">
          <cell r="S42">
            <v>50</v>
          </cell>
          <cell r="T42" t="str">
            <v>50</v>
          </cell>
          <cell r="U42">
            <v>14</v>
          </cell>
          <cell r="X42" t="str">
            <v>SB 335 Gr. N10001</v>
          </cell>
          <cell r="Y42" t="str">
            <v>Three_pt_Eight</v>
          </cell>
          <cell r="Z42" t="str">
            <v>Table_Three_Three_pt_Eight</v>
          </cell>
          <cell r="AA42" t="str">
            <v>62Ni-28Mo-5Fe</v>
          </cell>
          <cell r="AB42">
            <v>0.33300000000000002</v>
          </cell>
          <cell r="CJ42">
            <v>10</v>
          </cell>
          <cell r="CK42">
            <v>11.31</v>
          </cell>
          <cell r="CL42">
            <v>11.31</v>
          </cell>
          <cell r="CM42">
            <v>10.81</v>
          </cell>
          <cell r="CN42">
            <v>10.81</v>
          </cell>
          <cell r="CO42">
            <v>10.88</v>
          </cell>
          <cell r="CP42">
            <v>10.5</v>
          </cell>
          <cell r="CQ42">
            <v>10.63</v>
          </cell>
          <cell r="CS42">
            <v>52</v>
          </cell>
          <cell r="CT42">
            <v>0</v>
          </cell>
          <cell r="CU42">
            <v>52.5</v>
          </cell>
          <cell r="CV42">
            <v>53</v>
          </cell>
          <cell r="CW42">
            <v>53</v>
          </cell>
          <cell r="CX42">
            <v>54</v>
          </cell>
          <cell r="CY42">
            <v>0</v>
          </cell>
          <cell r="CZ42">
            <v>52.5</v>
          </cell>
          <cell r="DA42">
            <v>53.88</v>
          </cell>
          <cell r="DB42">
            <v>53</v>
          </cell>
          <cell r="DC42">
            <v>54</v>
          </cell>
          <cell r="DD42">
            <v>0</v>
          </cell>
          <cell r="DF42">
            <v>10</v>
          </cell>
          <cell r="DG42">
            <v>10.75</v>
          </cell>
          <cell r="DH42">
            <v>13.38</v>
          </cell>
          <cell r="DI42">
            <v>14.25</v>
          </cell>
          <cell r="DJ42">
            <v>14.12</v>
          </cell>
          <cell r="DK42">
            <v>15.75</v>
          </cell>
          <cell r="DL42">
            <v>17.12</v>
          </cell>
          <cell r="DM42" t="str">
            <v>n/a</v>
          </cell>
          <cell r="DN42" t="str">
            <v>n/a</v>
          </cell>
          <cell r="DP42">
            <v>52</v>
          </cell>
          <cell r="DQ42">
            <v>52</v>
          </cell>
          <cell r="DR42">
            <v>52</v>
          </cell>
          <cell r="DS42">
            <v>52</v>
          </cell>
          <cell r="DT42">
            <v>52</v>
          </cell>
          <cell r="DU42">
            <v>52</v>
          </cell>
          <cell r="DV42">
            <v>0</v>
          </cell>
          <cell r="DW42">
            <v>52</v>
          </cell>
          <cell r="DX42">
            <v>52</v>
          </cell>
          <cell r="DY42">
            <v>52</v>
          </cell>
          <cell r="DZ42">
            <v>52</v>
          </cell>
          <cell r="EA42">
            <v>0</v>
          </cell>
        </row>
        <row r="43">
          <cell r="S43">
            <v>52</v>
          </cell>
          <cell r="T43" t="str">
            <v>52</v>
          </cell>
          <cell r="U43">
            <v>15</v>
          </cell>
          <cell r="X43" t="str">
            <v>SB 462 Gr. N06022</v>
          </cell>
          <cell r="Y43" t="str">
            <v>Three_pt_Eight</v>
          </cell>
          <cell r="Z43" t="str">
            <v>Table_Three_Three_pt_Eight</v>
          </cell>
          <cell r="AA43" t="str">
            <v>55Ni-21Cr-13.5Mo</v>
          </cell>
          <cell r="AB43">
            <v>0.314</v>
          </cell>
          <cell r="CJ43">
            <v>12</v>
          </cell>
          <cell r="CK43">
            <v>13.38</v>
          </cell>
          <cell r="CL43">
            <v>13.38</v>
          </cell>
          <cell r="CM43">
            <v>12.88</v>
          </cell>
          <cell r="CN43">
            <v>12.88</v>
          </cell>
          <cell r="CO43">
            <v>12.75</v>
          </cell>
          <cell r="CP43">
            <v>12.75</v>
          </cell>
          <cell r="CQ43">
            <v>12.5</v>
          </cell>
          <cell r="CS43">
            <v>54</v>
          </cell>
          <cell r="CT43">
            <v>0</v>
          </cell>
          <cell r="CU43">
            <v>54.5</v>
          </cell>
          <cell r="CV43">
            <v>55.25</v>
          </cell>
          <cell r="CW43">
            <v>55.25</v>
          </cell>
          <cell r="CX43">
            <v>56.25</v>
          </cell>
          <cell r="CY43">
            <v>0</v>
          </cell>
          <cell r="CZ43">
            <v>54.5</v>
          </cell>
          <cell r="DA43">
            <v>55.25</v>
          </cell>
          <cell r="DB43">
            <v>55.25</v>
          </cell>
          <cell r="DC43">
            <v>56.25</v>
          </cell>
          <cell r="DD43">
            <v>0</v>
          </cell>
          <cell r="DF43">
            <v>12</v>
          </cell>
          <cell r="DG43">
            <v>12.75</v>
          </cell>
          <cell r="DH43">
            <v>16.13</v>
          </cell>
          <cell r="DI43">
            <v>16.62</v>
          </cell>
          <cell r="DJ43">
            <v>16.5</v>
          </cell>
          <cell r="DK43">
            <v>18</v>
          </cell>
          <cell r="DL43">
            <v>19.62</v>
          </cell>
          <cell r="DM43" t="str">
            <v>n/a</v>
          </cell>
          <cell r="DN43" t="str">
            <v>n/a</v>
          </cell>
          <cell r="DP43">
            <v>54</v>
          </cell>
          <cell r="DQ43">
            <v>54</v>
          </cell>
          <cell r="DR43">
            <v>54</v>
          </cell>
          <cell r="DS43">
            <v>54</v>
          </cell>
          <cell r="DT43">
            <v>54</v>
          </cell>
          <cell r="DU43">
            <v>54</v>
          </cell>
          <cell r="DV43">
            <v>0</v>
          </cell>
          <cell r="DW43">
            <v>54</v>
          </cell>
          <cell r="DX43">
            <v>54</v>
          </cell>
          <cell r="DY43">
            <v>54</v>
          </cell>
          <cell r="DZ43">
            <v>54</v>
          </cell>
          <cell r="EA43">
            <v>0</v>
          </cell>
        </row>
        <row r="44">
          <cell r="S44">
            <v>54</v>
          </cell>
          <cell r="T44" t="str">
            <v>54</v>
          </cell>
          <cell r="U44">
            <v>16</v>
          </cell>
          <cell r="X44" t="str">
            <v>SB 462 Gr. N06030</v>
          </cell>
          <cell r="Y44" t="str">
            <v>Three_pt_Fourteen</v>
          </cell>
          <cell r="Z44" t="str">
            <v>Table_Three_Three_pt_Fourteen</v>
          </cell>
          <cell r="AA44" t="str">
            <v>40Ni-29Cr-15Fe-5Mo</v>
          </cell>
          <cell r="AB44">
            <v>0.29699999999999999</v>
          </cell>
          <cell r="CJ44">
            <v>14</v>
          </cell>
          <cell r="CK44">
            <v>14.63</v>
          </cell>
          <cell r="CL44">
            <v>14.63</v>
          </cell>
          <cell r="CM44">
            <v>14.25</v>
          </cell>
          <cell r="CN44">
            <v>14.25</v>
          </cell>
          <cell r="CO44">
            <v>14</v>
          </cell>
          <cell r="CP44">
            <v>14.25</v>
          </cell>
          <cell r="CQ44" t="str">
            <v>n/a</v>
          </cell>
          <cell r="CS44">
            <v>56</v>
          </cell>
          <cell r="CT44">
            <v>0</v>
          </cell>
          <cell r="CU44">
            <v>56.5</v>
          </cell>
          <cell r="CV44">
            <v>57.25</v>
          </cell>
          <cell r="CW44">
            <v>57.25</v>
          </cell>
          <cell r="CX44">
            <v>58.25</v>
          </cell>
          <cell r="CY44">
            <v>0</v>
          </cell>
          <cell r="CZ44">
            <v>56.88</v>
          </cell>
          <cell r="DA44">
            <v>58.25</v>
          </cell>
          <cell r="DB44">
            <v>57.25</v>
          </cell>
          <cell r="DC44">
            <v>58.25</v>
          </cell>
          <cell r="DD44">
            <v>0</v>
          </cell>
          <cell r="DF44">
            <v>14</v>
          </cell>
          <cell r="DG44">
            <v>14</v>
          </cell>
          <cell r="DH44">
            <v>17.75</v>
          </cell>
          <cell r="DI44">
            <v>19.12</v>
          </cell>
          <cell r="DJ44">
            <v>19</v>
          </cell>
          <cell r="DK44">
            <v>19.38</v>
          </cell>
          <cell r="DL44">
            <v>20.5</v>
          </cell>
          <cell r="DM44" t="str">
            <v>n/a</v>
          </cell>
          <cell r="DN44" t="str">
            <v>n/a</v>
          </cell>
          <cell r="DP44">
            <v>56</v>
          </cell>
          <cell r="DQ44">
            <v>56</v>
          </cell>
          <cell r="DR44">
            <v>56</v>
          </cell>
          <cell r="DS44">
            <v>56</v>
          </cell>
          <cell r="DT44">
            <v>56</v>
          </cell>
          <cell r="DU44">
            <v>56</v>
          </cell>
          <cell r="DV44">
            <v>0</v>
          </cell>
          <cell r="DW44">
            <v>56</v>
          </cell>
          <cell r="DX44">
            <v>56</v>
          </cell>
          <cell r="DY44">
            <v>56</v>
          </cell>
          <cell r="DZ44">
            <v>56</v>
          </cell>
          <cell r="EA44">
            <v>0</v>
          </cell>
        </row>
        <row r="45">
          <cell r="S45">
            <v>56</v>
          </cell>
          <cell r="T45" t="str">
            <v>56</v>
          </cell>
          <cell r="U45">
            <v>17</v>
          </cell>
          <cell r="X45" t="str">
            <v>SB 462 Gr. N06200</v>
          </cell>
          <cell r="Y45" t="str">
            <v>Three_pt_Eight</v>
          </cell>
          <cell r="Z45" t="str">
            <v>Table_Three_Three_pt_Eight</v>
          </cell>
          <cell r="AA45" t="str">
            <v>55Ni-23Cr-16Mo-1.6Cu</v>
          </cell>
          <cell r="AB45">
            <v>0.32</v>
          </cell>
          <cell r="CJ45">
            <v>16</v>
          </cell>
          <cell r="CK45">
            <v>16.63</v>
          </cell>
          <cell r="CL45">
            <v>16.63</v>
          </cell>
          <cell r="CM45">
            <v>16.25</v>
          </cell>
          <cell r="CN45">
            <v>16.25</v>
          </cell>
          <cell r="CO45">
            <v>16.25</v>
          </cell>
          <cell r="CP45">
            <v>16</v>
          </cell>
          <cell r="CQ45" t="str">
            <v>n/a</v>
          </cell>
          <cell r="CS45">
            <v>58</v>
          </cell>
          <cell r="CT45">
            <v>0</v>
          </cell>
          <cell r="CU45">
            <v>58.5</v>
          </cell>
          <cell r="CV45">
            <v>59.5</v>
          </cell>
          <cell r="CW45">
            <v>59.25</v>
          </cell>
          <cell r="CX45">
            <v>60.5</v>
          </cell>
          <cell r="CY45">
            <v>0</v>
          </cell>
          <cell r="CZ45">
            <v>59.07</v>
          </cell>
          <cell r="DA45">
            <v>60.44</v>
          </cell>
          <cell r="DB45">
            <v>59.25</v>
          </cell>
          <cell r="DC45">
            <v>60.5</v>
          </cell>
          <cell r="DD45">
            <v>0</v>
          </cell>
          <cell r="DF45">
            <v>16</v>
          </cell>
          <cell r="DG45">
            <v>16</v>
          </cell>
          <cell r="DH45">
            <v>20.25</v>
          </cell>
          <cell r="DI45">
            <v>21.25</v>
          </cell>
          <cell r="DJ45">
            <v>21.12</v>
          </cell>
          <cell r="DK45">
            <v>22.25</v>
          </cell>
          <cell r="DL45">
            <v>22.62</v>
          </cell>
          <cell r="DM45" t="str">
            <v>n/a</v>
          </cell>
          <cell r="DN45" t="str">
            <v>n/a</v>
          </cell>
          <cell r="DP45">
            <v>58</v>
          </cell>
          <cell r="DQ45">
            <v>58</v>
          </cell>
          <cell r="DR45">
            <v>58</v>
          </cell>
          <cell r="DS45">
            <v>58</v>
          </cell>
          <cell r="DT45">
            <v>58</v>
          </cell>
          <cell r="DU45">
            <v>58</v>
          </cell>
          <cell r="DV45">
            <v>0</v>
          </cell>
          <cell r="DW45">
            <v>58</v>
          </cell>
          <cell r="DX45">
            <v>58</v>
          </cell>
          <cell r="DY45">
            <v>58</v>
          </cell>
          <cell r="DZ45">
            <v>58</v>
          </cell>
          <cell r="EA45">
            <v>0</v>
          </cell>
        </row>
        <row r="46">
          <cell r="S46">
            <v>58</v>
          </cell>
          <cell r="T46" t="str">
            <v>58</v>
          </cell>
          <cell r="U46">
            <v>18</v>
          </cell>
          <cell r="X46" t="str">
            <v>SB 462 Gr. N08020</v>
          </cell>
          <cell r="Y46" t="str">
            <v>Three_pt_One</v>
          </cell>
          <cell r="Z46" t="str">
            <v>Table_Three_Three_pt_One</v>
          </cell>
          <cell r="AA46" t="str">
            <v>35Ni-35Fe-10Cr-Cb</v>
          </cell>
          <cell r="AB46">
            <v>0.29099999999999998</v>
          </cell>
          <cell r="CJ46">
            <v>18</v>
          </cell>
          <cell r="CK46">
            <v>18.690000000000001</v>
          </cell>
          <cell r="CL46">
            <v>18.690000000000001</v>
          </cell>
          <cell r="CM46">
            <v>18.5</v>
          </cell>
          <cell r="CN46">
            <v>18.5</v>
          </cell>
          <cell r="CO46">
            <v>18.25</v>
          </cell>
          <cell r="CP46">
            <v>18.25</v>
          </cell>
          <cell r="CQ46" t="str">
            <v>n/a</v>
          </cell>
          <cell r="CS46">
            <v>60</v>
          </cell>
          <cell r="CT46">
            <v>0</v>
          </cell>
          <cell r="CU46">
            <v>60.5</v>
          </cell>
          <cell r="CV46">
            <v>61.5</v>
          </cell>
          <cell r="CW46">
            <v>61.75</v>
          </cell>
          <cell r="CX46">
            <v>62.75</v>
          </cell>
          <cell r="CY46">
            <v>0</v>
          </cell>
          <cell r="CZ46">
            <v>61.31</v>
          </cell>
          <cell r="DA46">
            <v>62.56</v>
          </cell>
          <cell r="DB46">
            <v>61.75</v>
          </cell>
          <cell r="DC46">
            <v>62.75</v>
          </cell>
          <cell r="DD46">
            <v>0</v>
          </cell>
          <cell r="DF46">
            <v>18</v>
          </cell>
          <cell r="DG46">
            <v>18</v>
          </cell>
          <cell r="DH46">
            <v>21.62</v>
          </cell>
          <cell r="DI46">
            <v>23.5</v>
          </cell>
          <cell r="DJ46">
            <v>23.38</v>
          </cell>
          <cell r="DK46">
            <v>24.12</v>
          </cell>
          <cell r="DL46">
            <v>25.12</v>
          </cell>
          <cell r="DM46" t="str">
            <v>n/a</v>
          </cell>
          <cell r="DN46" t="str">
            <v>n/a</v>
          </cell>
          <cell r="DP46">
            <v>60</v>
          </cell>
          <cell r="DQ46">
            <v>60</v>
          </cell>
          <cell r="DR46">
            <v>60</v>
          </cell>
          <cell r="DS46">
            <v>60</v>
          </cell>
          <cell r="DT46">
            <v>60</v>
          </cell>
          <cell r="DU46">
            <v>60</v>
          </cell>
          <cell r="DV46">
            <v>0</v>
          </cell>
          <cell r="DW46">
            <v>60</v>
          </cell>
          <cell r="DX46">
            <v>60</v>
          </cell>
          <cell r="DY46">
            <v>60</v>
          </cell>
          <cell r="DZ46">
            <v>60</v>
          </cell>
          <cell r="EA46">
            <v>0</v>
          </cell>
        </row>
        <row r="47">
          <cell r="S47">
            <v>60</v>
          </cell>
          <cell r="T47" t="str">
            <v>60</v>
          </cell>
          <cell r="U47">
            <v>19</v>
          </cell>
          <cell r="X47" t="str">
            <v>SB 462 Gr. N08367</v>
          </cell>
          <cell r="Y47" t="str">
            <v>Three_pt_Twelve</v>
          </cell>
          <cell r="Z47" t="str">
            <v>Table_Three_Three_pt_Twelve</v>
          </cell>
          <cell r="AA47" t="str">
            <v>46Fe-24Ni-21Cr-6Mo-Cu-N</v>
          </cell>
          <cell r="AB47">
            <v>0.29099999999999998</v>
          </cell>
          <cell r="CJ47">
            <v>20</v>
          </cell>
          <cell r="CK47">
            <v>20.69</v>
          </cell>
          <cell r="CL47">
            <v>20.69</v>
          </cell>
          <cell r="CM47">
            <v>20.5</v>
          </cell>
          <cell r="CN47">
            <v>20.5</v>
          </cell>
          <cell r="CO47">
            <v>20.5</v>
          </cell>
          <cell r="CP47">
            <v>20.25</v>
          </cell>
          <cell r="CQ47" t="str">
            <v>n/a</v>
          </cell>
          <cell r="DF47">
            <v>20</v>
          </cell>
          <cell r="DG47">
            <v>20</v>
          </cell>
          <cell r="DH47">
            <v>23.88</v>
          </cell>
          <cell r="DI47">
            <v>25.75</v>
          </cell>
          <cell r="DJ47">
            <v>25.5</v>
          </cell>
          <cell r="DK47">
            <v>26.88</v>
          </cell>
          <cell r="DL47">
            <v>27.5</v>
          </cell>
          <cell r="DM47" t="str">
            <v>n/a</v>
          </cell>
          <cell r="DN47" t="str">
            <v>n/a</v>
          </cell>
        </row>
        <row r="48">
          <cell r="X48" t="str">
            <v>SB 462 Gr. N10276</v>
          </cell>
          <cell r="Y48" t="str">
            <v>Three_pt_Eight</v>
          </cell>
          <cell r="Z48" t="str">
            <v>Table_Three_Three_pt_Eight</v>
          </cell>
          <cell r="AA48" t="str">
            <v>54Ni-16Mo-15Cr</v>
          </cell>
          <cell r="AB48">
            <v>0.32</v>
          </cell>
          <cell r="CJ48">
            <v>24</v>
          </cell>
          <cell r="CK48">
            <v>24.75</v>
          </cell>
          <cell r="CL48">
            <v>24.75</v>
          </cell>
          <cell r="CM48">
            <v>24.75</v>
          </cell>
          <cell r="CN48">
            <v>24.75</v>
          </cell>
          <cell r="CO48">
            <v>24.75</v>
          </cell>
          <cell r="CP48">
            <v>24.25</v>
          </cell>
          <cell r="CQ48" t="str">
            <v>n/a</v>
          </cell>
          <cell r="DF48">
            <v>24</v>
          </cell>
          <cell r="DG48">
            <v>24</v>
          </cell>
          <cell r="DH48">
            <v>28.25</v>
          </cell>
          <cell r="DI48">
            <v>30.5</v>
          </cell>
          <cell r="DJ48">
            <v>30.25</v>
          </cell>
          <cell r="DK48">
            <v>31.12</v>
          </cell>
          <cell r="DL48">
            <v>33</v>
          </cell>
          <cell r="DM48" t="str">
            <v>n/a</v>
          </cell>
          <cell r="DN48" t="str">
            <v>n/a</v>
          </cell>
        </row>
        <row r="49">
          <cell r="X49" t="str">
            <v>SB 462 Gr. N10665</v>
          </cell>
          <cell r="Y49" t="str">
            <v>Three_pt_Seven</v>
          </cell>
          <cell r="Z49" t="str">
            <v>Table_Three_Three_pt_Seven</v>
          </cell>
          <cell r="AA49" t="str">
            <v>65Ni-28Mo-2Fe</v>
          </cell>
          <cell r="AB49">
            <v>0.33300000000000002</v>
          </cell>
        </row>
        <row r="50">
          <cell r="O50">
            <v>150</v>
          </cell>
          <cell r="P50">
            <v>3</v>
          </cell>
          <cell r="X50" t="str">
            <v>SB 462 Gr. N10675</v>
          </cell>
          <cell r="Y50" t="str">
            <v>Three_pt_Seven</v>
          </cell>
          <cell r="Z50" t="str">
            <v>Table_Three_Three_pt_Seven</v>
          </cell>
          <cell r="AA50" t="str">
            <v>64Ni-29.5Mo-2Cr-2Fe-Mn-W</v>
          </cell>
          <cell r="AB50">
            <v>0.33300000000000002</v>
          </cell>
        </row>
        <row r="51">
          <cell r="O51">
            <v>300</v>
          </cell>
          <cell r="P51">
            <v>4</v>
          </cell>
          <cell r="X51" t="str">
            <v>SB 511 Gr. N08330</v>
          </cell>
          <cell r="Y51" t="str">
            <v>Three_pt_Sixteen</v>
          </cell>
          <cell r="Z51" t="str">
            <v>Table_Three_Three_pt_Sixteen</v>
          </cell>
          <cell r="AA51" t="str">
            <v>35Ni-19Cr-1-1/4Si</v>
          </cell>
          <cell r="AB51">
            <v>0.28899999999999998</v>
          </cell>
        </row>
        <row r="52">
          <cell r="O52">
            <v>400</v>
          </cell>
          <cell r="P52">
            <v>5</v>
          </cell>
          <cell r="X52" t="str">
            <v>SB 564 Gr. N04400</v>
          </cell>
          <cell r="Y52" t="str">
            <v>Three_pt_Four</v>
          </cell>
          <cell r="Z52" t="str">
            <v>Table_Three_Three_pt_Four</v>
          </cell>
          <cell r="AA52" t="str">
            <v>67Ni-30Cu</v>
          </cell>
          <cell r="AB52">
            <v>0.31900000000000001</v>
          </cell>
          <cell r="CJ52" t="str">
            <v>Size</v>
          </cell>
          <cell r="CK52" t="str">
            <v>150-600</v>
          </cell>
          <cell r="CL52" t="str">
            <v>900-2500</v>
          </cell>
          <cell r="CN52" t="str">
            <v>Size</v>
          </cell>
          <cell r="CO52" t="str">
            <v>75# Series B</v>
          </cell>
          <cell r="CP52" t="str">
            <v>150# Series A</v>
          </cell>
          <cell r="CQ52" t="str">
            <v>300# Series A</v>
          </cell>
          <cell r="CR52" t="str">
            <v>400# Series A</v>
          </cell>
          <cell r="CS52" t="str">
            <v>600# Series A</v>
          </cell>
          <cell r="CT52" t="str">
            <v>900# Series A</v>
          </cell>
          <cell r="CU52" t="str">
            <v>150# Series B</v>
          </cell>
          <cell r="CV52" t="str">
            <v>300# Series B</v>
          </cell>
          <cell r="CW52" t="str">
            <v>400# Series B</v>
          </cell>
          <cell r="CX52" t="str">
            <v>600# Series B</v>
          </cell>
          <cell r="CY52" t="str">
            <v>900# Series B</v>
          </cell>
          <cell r="DA52" t="str">
            <v>Size</v>
          </cell>
          <cell r="DB52" t="str">
            <v>75# Series B</v>
          </cell>
          <cell r="DC52" t="str">
            <v>150# Series A</v>
          </cell>
          <cell r="DD52" t="str">
            <v>300# Series A</v>
          </cell>
          <cell r="DE52" t="str">
            <v>400# Series A</v>
          </cell>
          <cell r="DF52" t="str">
            <v>600# Series A</v>
          </cell>
          <cell r="DG52" t="str">
            <v>900# Series A</v>
          </cell>
          <cell r="DH52" t="str">
            <v>150# Series B</v>
          </cell>
          <cell r="DI52" t="str">
            <v>300# Series B</v>
          </cell>
          <cell r="DJ52" t="str">
            <v>400# Series B</v>
          </cell>
          <cell r="DK52" t="str">
            <v>600# Series B</v>
          </cell>
          <cell r="DL52" t="str">
            <v>900# Series B</v>
          </cell>
        </row>
        <row r="53">
          <cell r="O53">
            <v>600</v>
          </cell>
          <cell r="P53">
            <v>6</v>
          </cell>
          <cell r="X53" t="str">
            <v>SB 564 Gr. N06600</v>
          </cell>
          <cell r="Y53" t="str">
            <v>Three_pt_Five</v>
          </cell>
          <cell r="Z53" t="str">
            <v>Table_Three_Three_pt_Five</v>
          </cell>
          <cell r="AA53" t="str">
            <v>72Ni-15Cr-8Fe</v>
          </cell>
          <cell r="AB53">
            <v>0.30399999999999999</v>
          </cell>
          <cell r="CJ53">
            <v>0.5</v>
          </cell>
          <cell r="CK53">
            <v>1.25</v>
          </cell>
          <cell r="CL53">
            <v>1.25</v>
          </cell>
          <cell r="CN53">
            <v>26</v>
          </cell>
          <cell r="CO53">
            <v>0</v>
          </cell>
          <cell r="CP53">
            <v>27.75</v>
          </cell>
          <cell r="CQ53">
            <v>29</v>
          </cell>
          <cell r="CR53">
            <v>29</v>
          </cell>
          <cell r="CS53">
            <v>29</v>
          </cell>
          <cell r="CT53">
            <v>27</v>
          </cell>
          <cell r="CU53">
            <v>27.5</v>
          </cell>
          <cell r="CV53">
            <v>28</v>
          </cell>
          <cell r="CW53">
            <v>27.5</v>
          </cell>
          <cell r="CX53">
            <v>28.13</v>
          </cell>
          <cell r="CY53">
            <v>29.5</v>
          </cell>
          <cell r="DA53">
            <v>26</v>
          </cell>
          <cell r="DB53">
            <v>27.88</v>
          </cell>
          <cell r="DC53">
            <v>30.5</v>
          </cell>
          <cell r="DD53">
            <v>32.880000000000003</v>
          </cell>
          <cell r="DE53">
            <v>32.75</v>
          </cell>
          <cell r="DF53">
            <v>34.119999999999997</v>
          </cell>
          <cell r="DG53">
            <v>0</v>
          </cell>
          <cell r="DH53">
            <v>28.56</v>
          </cell>
          <cell r="DI53">
            <v>30.38</v>
          </cell>
          <cell r="DJ53">
            <v>29.38</v>
          </cell>
          <cell r="DK53">
            <v>30.12</v>
          </cell>
          <cell r="DL53">
            <v>0</v>
          </cell>
        </row>
        <row r="54">
          <cell r="O54">
            <v>900</v>
          </cell>
          <cell r="P54">
            <v>7</v>
          </cell>
          <cell r="X54" t="str">
            <v>SB 564 Gr. N06625</v>
          </cell>
          <cell r="Y54" t="str">
            <v>Three_pt_Eight</v>
          </cell>
          <cell r="Z54" t="str">
            <v>Table_Three_Three_pt_Eight</v>
          </cell>
          <cell r="AA54" t="str">
            <v>60Ni-22Cr-9Mo-3.5Cb</v>
          </cell>
          <cell r="AB54">
            <v>0.30499999999999999</v>
          </cell>
          <cell r="CJ54">
            <v>0.75</v>
          </cell>
          <cell r="CK54">
            <v>1.56</v>
          </cell>
          <cell r="CL54">
            <v>1.56</v>
          </cell>
          <cell r="CN54">
            <v>28</v>
          </cell>
          <cell r="CO54">
            <v>0</v>
          </cell>
          <cell r="CP54">
            <v>29.75</v>
          </cell>
          <cell r="CQ54">
            <v>31</v>
          </cell>
          <cell r="CR54">
            <v>31</v>
          </cell>
          <cell r="CS54">
            <v>31</v>
          </cell>
          <cell r="CT54">
            <v>29</v>
          </cell>
          <cell r="CU54">
            <v>29.5</v>
          </cell>
          <cell r="CV54">
            <v>30</v>
          </cell>
          <cell r="CW54">
            <v>29.5</v>
          </cell>
          <cell r="CX54">
            <v>29.75</v>
          </cell>
          <cell r="CY54">
            <v>31.5</v>
          </cell>
          <cell r="DA54">
            <v>28</v>
          </cell>
          <cell r="DB54">
            <v>29.88</v>
          </cell>
          <cell r="DC54">
            <v>32.75</v>
          </cell>
          <cell r="DD54">
            <v>35.380000000000003</v>
          </cell>
          <cell r="DE54">
            <v>35.119999999999997</v>
          </cell>
          <cell r="DF54">
            <v>36</v>
          </cell>
          <cell r="DG54">
            <v>0</v>
          </cell>
          <cell r="DH54">
            <v>30.56</v>
          </cell>
          <cell r="DI54">
            <v>32.5</v>
          </cell>
          <cell r="DJ54">
            <v>31.5</v>
          </cell>
          <cell r="DK54">
            <v>32.25</v>
          </cell>
          <cell r="DL54">
            <v>0</v>
          </cell>
        </row>
        <row r="55">
          <cell r="O55">
            <v>1500</v>
          </cell>
          <cell r="P55">
            <v>8</v>
          </cell>
          <cell r="X55" t="str">
            <v>SB 564 Gr. N08031</v>
          </cell>
          <cell r="Y55" t="str">
            <v>Three_pt_Thirteen</v>
          </cell>
          <cell r="Z55" t="str">
            <v>Table_Three_Three_pt_Thirteen</v>
          </cell>
          <cell r="AA55" t="str">
            <v>Ni-Fe-Cr-Mo-Cu-Low C</v>
          </cell>
          <cell r="AB55">
            <v>0.28999999999999998</v>
          </cell>
          <cell r="CJ55">
            <v>1</v>
          </cell>
          <cell r="CK55">
            <v>1.88</v>
          </cell>
          <cell r="CL55">
            <v>1.88</v>
          </cell>
          <cell r="CN55">
            <v>30</v>
          </cell>
          <cell r="CO55">
            <v>0</v>
          </cell>
          <cell r="CP55">
            <v>31.75</v>
          </cell>
          <cell r="CQ55">
            <v>33.25</v>
          </cell>
          <cell r="CR55">
            <v>33.25</v>
          </cell>
          <cell r="CS55">
            <v>33.25</v>
          </cell>
          <cell r="CT55">
            <v>31.25</v>
          </cell>
          <cell r="CU55">
            <v>31.5</v>
          </cell>
          <cell r="CV55">
            <v>32</v>
          </cell>
          <cell r="CW55">
            <v>31.75</v>
          </cell>
          <cell r="CX55">
            <v>32.630000000000003</v>
          </cell>
          <cell r="CY55">
            <v>33.75</v>
          </cell>
          <cell r="DA55">
            <v>30</v>
          </cell>
          <cell r="DB55">
            <v>31.88</v>
          </cell>
          <cell r="DC55">
            <v>34.75</v>
          </cell>
          <cell r="DD55">
            <v>37.5</v>
          </cell>
          <cell r="DE55">
            <v>37.25</v>
          </cell>
          <cell r="DF55">
            <v>38.25</v>
          </cell>
          <cell r="DG55">
            <v>0</v>
          </cell>
          <cell r="DH55">
            <v>32.56</v>
          </cell>
          <cell r="DI55">
            <v>34.880000000000003</v>
          </cell>
          <cell r="DJ55">
            <v>33.75</v>
          </cell>
          <cell r="DK55">
            <v>34.619999999999997</v>
          </cell>
          <cell r="DL55">
            <v>0</v>
          </cell>
        </row>
        <row r="56">
          <cell r="O56">
            <v>2500</v>
          </cell>
          <cell r="P56">
            <v>9</v>
          </cell>
          <cell r="X56" t="str">
            <v>SB 564 Gr. N08800</v>
          </cell>
          <cell r="Y56" t="str">
            <v>Three_pt_Six</v>
          </cell>
          <cell r="Z56" t="str">
            <v>Table_Three_Three_pt_Six</v>
          </cell>
          <cell r="AA56" t="str">
            <v>33Ni-42Fe-21Cr</v>
          </cell>
          <cell r="AB56">
            <v>0.28699999999999998</v>
          </cell>
          <cell r="CJ56">
            <v>1.25</v>
          </cell>
          <cell r="CK56">
            <v>2.38</v>
          </cell>
          <cell r="CL56">
            <v>2.38</v>
          </cell>
          <cell r="CN56">
            <v>32</v>
          </cell>
          <cell r="CO56">
            <v>0</v>
          </cell>
          <cell r="CP56">
            <v>33.880000000000003</v>
          </cell>
          <cell r="CQ56">
            <v>35.5</v>
          </cell>
          <cell r="CR56">
            <v>35.5</v>
          </cell>
          <cell r="CS56">
            <v>35.5</v>
          </cell>
          <cell r="CT56">
            <v>33.5</v>
          </cell>
          <cell r="CU56">
            <v>33.5</v>
          </cell>
          <cell r="CV56">
            <v>34</v>
          </cell>
          <cell r="CW56">
            <v>33.880000000000003</v>
          </cell>
          <cell r="CX56">
            <v>34.75</v>
          </cell>
          <cell r="CY56">
            <v>36</v>
          </cell>
          <cell r="DA56">
            <v>32</v>
          </cell>
          <cell r="DB56">
            <v>33.880000000000003</v>
          </cell>
          <cell r="DC56">
            <v>37</v>
          </cell>
          <cell r="DD56">
            <v>39.619999999999997</v>
          </cell>
          <cell r="DE56">
            <v>39.5</v>
          </cell>
          <cell r="DF56">
            <v>40.25</v>
          </cell>
          <cell r="DG56">
            <v>0</v>
          </cell>
          <cell r="DH56">
            <v>34.69</v>
          </cell>
          <cell r="DI56">
            <v>37</v>
          </cell>
          <cell r="DJ56">
            <v>35.880000000000003</v>
          </cell>
          <cell r="DK56">
            <v>36.75</v>
          </cell>
          <cell r="DL56">
            <v>0</v>
          </cell>
        </row>
        <row r="57">
          <cell r="X57" t="str">
            <v>SB 564 Gr. N08810</v>
          </cell>
          <cell r="Y57" t="str">
            <v>Three_pt_Fifteen</v>
          </cell>
          <cell r="Z57" t="str">
            <v>Table_Three_Three_pt_Fifteen</v>
          </cell>
          <cell r="AA57" t="str">
            <v>33Ni-42Fe-21Cr</v>
          </cell>
          <cell r="AB57">
            <v>0.28899999999999998</v>
          </cell>
          <cell r="CJ57">
            <v>1.5</v>
          </cell>
          <cell r="CK57">
            <v>2.75</v>
          </cell>
          <cell r="CL57">
            <v>2.75</v>
          </cell>
          <cell r="CN57">
            <v>34</v>
          </cell>
          <cell r="CO57">
            <v>0</v>
          </cell>
          <cell r="CP57">
            <v>35.880000000000003</v>
          </cell>
          <cell r="CQ57">
            <v>37.5</v>
          </cell>
          <cell r="CR57">
            <v>37.5</v>
          </cell>
          <cell r="CS57">
            <v>37.5</v>
          </cell>
          <cell r="CT57">
            <v>35.5</v>
          </cell>
          <cell r="CU57">
            <v>35.75</v>
          </cell>
          <cell r="CV57">
            <v>36</v>
          </cell>
          <cell r="CW57">
            <v>35.880000000000003</v>
          </cell>
          <cell r="CX57">
            <v>37</v>
          </cell>
          <cell r="CY57">
            <v>38.25</v>
          </cell>
          <cell r="DA57">
            <v>34</v>
          </cell>
          <cell r="DB57">
            <v>35.880000000000003</v>
          </cell>
          <cell r="DC57">
            <v>39</v>
          </cell>
          <cell r="DD57">
            <v>41.62</v>
          </cell>
          <cell r="DE57">
            <v>41.5</v>
          </cell>
          <cell r="DF57">
            <v>42.25</v>
          </cell>
          <cell r="DG57">
            <v>0</v>
          </cell>
          <cell r="DH57">
            <v>36.81</v>
          </cell>
          <cell r="DI57">
            <v>39.119999999999997</v>
          </cell>
          <cell r="DJ57">
            <v>37.880000000000003</v>
          </cell>
          <cell r="DK57">
            <v>39.25</v>
          </cell>
          <cell r="DL57">
            <v>0</v>
          </cell>
        </row>
        <row r="58">
          <cell r="X58" t="str">
            <v>SB 564 Gr. N08825</v>
          </cell>
          <cell r="Y58" t="str">
            <v>Three_pt_Eight</v>
          </cell>
          <cell r="Z58" t="str">
            <v>Table_Three_Three_pt_Eight</v>
          </cell>
          <cell r="AA58" t="str">
            <v>42Ni-21.5Cr-3Mo-2.3Cu</v>
          </cell>
          <cell r="AB58">
            <v>0.29599999999999999</v>
          </cell>
          <cell r="CJ58">
            <v>2</v>
          </cell>
          <cell r="CK58">
            <v>3.38</v>
          </cell>
          <cell r="CL58">
            <v>3.38</v>
          </cell>
          <cell r="CN58">
            <v>36</v>
          </cell>
          <cell r="CO58">
            <v>0</v>
          </cell>
          <cell r="CP58">
            <v>38.130000000000003</v>
          </cell>
          <cell r="CQ58">
            <v>39.630000000000003</v>
          </cell>
          <cell r="CR58">
            <v>39.630000000000003</v>
          </cell>
          <cell r="CS58">
            <v>39.630000000000003</v>
          </cell>
          <cell r="CT58">
            <v>37.75</v>
          </cell>
          <cell r="CU58">
            <v>37.75</v>
          </cell>
          <cell r="CV58">
            <v>38</v>
          </cell>
          <cell r="CW58">
            <v>38</v>
          </cell>
          <cell r="CX58">
            <v>39</v>
          </cell>
          <cell r="CY58">
            <v>39.25</v>
          </cell>
          <cell r="DA58">
            <v>36</v>
          </cell>
          <cell r="DB58">
            <v>38.31</v>
          </cell>
          <cell r="DC58">
            <v>41.25</v>
          </cell>
          <cell r="DD58">
            <v>44</v>
          </cell>
          <cell r="DE58">
            <v>44</v>
          </cell>
          <cell r="DF58">
            <v>44.5</v>
          </cell>
          <cell r="DG58">
            <v>0</v>
          </cell>
          <cell r="DH58">
            <v>38.880000000000003</v>
          </cell>
          <cell r="DI58">
            <v>41.25</v>
          </cell>
          <cell r="DJ58">
            <v>40.25</v>
          </cell>
          <cell r="DK58">
            <v>41.25</v>
          </cell>
          <cell r="DL58">
            <v>0</v>
          </cell>
        </row>
        <row r="59">
          <cell r="O59" t="str">
            <v>150# Series A</v>
          </cell>
          <cell r="P59">
            <v>3</v>
          </cell>
          <cell r="X59" t="str">
            <v>SB 572 Gr. N06002</v>
          </cell>
          <cell r="Y59" t="str">
            <v>Three_pt_Nine</v>
          </cell>
          <cell r="Z59" t="str">
            <v>Table_Three_Three_pt_Nine</v>
          </cell>
          <cell r="AA59" t="str">
            <v>47Ni-22Cr-9Mo-18Fe</v>
          </cell>
          <cell r="AB59">
            <v>0.29699999999999999</v>
          </cell>
          <cell r="CJ59">
            <v>2.5</v>
          </cell>
          <cell r="CK59">
            <v>3.88</v>
          </cell>
          <cell r="CL59">
            <v>3.88</v>
          </cell>
          <cell r="CN59">
            <v>38</v>
          </cell>
          <cell r="CO59">
            <v>0</v>
          </cell>
          <cell r="CP59">
            <v>40.130000000000003</v>
          </cell>
          <cell r="CQ59">
            <v>40</v>
          </cell>
          <cell r="CR59">
            <v>40.25</v>
          </cell>
          <cell r="CS59">
            <v>41</v>
          </cell>
          <cell r="CT59">
            <v>40.75</v>
          </cell>
          <cell r="CU59">
            <v>39.75</v>
          </cell>
          <cell r="CV59">
            <v>41.25</v>
          </cell>
          <cell r="CW59">
            <v>40.25</v>
          </cell>
          <cell r="CX59">
            <v>41</v>
          </cell>
          <cell r="CY59">
            <v>42.75</v>
          </cell>
          <cell r="DA59">
            <v>38</v>
          </cell>
          <cell r="DB59">
            <v>40.31</v>
          </cell>
          <cell r="DC59">
            <v>43.75</v>
          </cell>
          <cell r="DD59">
            <v>41.5</v>
          </cell>
          <cell r="DE59">
            <v>42.26</v>
          </cell>
          <cell r="DF59">
            <v>43.5</v>
          </cell>
          <cell r="DG59">
            <v>0</v>
          </cell>
          <cell r="DH59">
            <v>41.12</v>
          </cell>
          <cell r="DI59">
            <v>43.25</v>
          </cell>
          <cell r="DJ59">
            <v>0</v>
          </cell>
          <cell r="DK59">
            <v>0</v>
          </cell>
          <cell r="DL59">
            <v>0</v>
          </cell>
        </row>
        <row r="60">
          <cell r="O60" t="str">
            <v>150# Series B</v>
          </cell>
          <cell r="P60">
            <v>8</v>
          </cell>
          <cell r="X60" t="str">
            <v>SB 573 Gr. N10003</v>
          </cell>
          <cell r="Y60" t="str">
            <v>Three_pt_Eight</v>
          </cell>
          <cell r="Z60" t="str">
            <v>Table_Three_Three_pt_Eight</v>
          </cell>
          <cell r="AA60" t="str">
            <v>70Ni-16Mo-7Cr-5Fe</v>
          </cell>
          <cell r="AB60">
            <v>0.32</v>
          </cell>
          <cell r="CJ60">
            <v>3</v>
          </cell>
          <cell r="CK60">
            <v>4.75</v>
          </cell>
          <cell r="CL60">
            <v>4.75</v>
          </cell>
          <cell r="CN60">
            <v>40</v>
          </cell>
          <cell r="CO60">
            <v>0</v>
          </cell>
          <cell r="CP60">
            <v>42.13</v>
          </cell>
          <cell r="CQ60">
            <v>42.13</v>
          </cell>
          <cell r="CR60">
            <v>42.38</v>
          </cell>
          <cell r="CS60">
            <v>43.25</v>
          </cell>
          <cell r="CT60">
            <v>43.25</v>
          </cell>
          <cell r="CU60">
            <v>41.88</v>
          </cell>
          <cell r="CV60">
            <v>43.25</v>
          </cell>
          <cell r="CW60">
            <v>42.38</v>
          </cell>
          <cell r="CX60">
            <v>43.25</v>
          </cell>
          <cell r="CY60">
            <v>45.25</v>
          </cell>
          <cell r="DA60">
            <v>40</v>
          </cell>
          <cell r="DB60">
            <v>42.31</v>
          </cell>
          <cell r="DC60">
            <v>45.75</v>
          </cell>
          <cell r="DD60">
            <v>43.88</v>
          </cell>
          <cell r="DE60">
            <v>44.58</v>
          </cell>
          <cell r="DF60">
            <v>45.5</v>
          </cell>
          <cell r="DG60">
            <v>0</v>
          </cell>
          <cell r="DH60">
            <v>43.12</v>
          </cell>
          <cell r="DI60">
            <v>45.25</v>
          </cell>
          <cell r="DJ60">
            <v>0</v>
          </cell>
          <cell r="DK60">
            <v>0</v>
          </cell>
          <cell r="DL60">
            <v>0</v>
          </cell>
        </row>
        <row r="61">
          <cell r="O61" t="str">
            <v>300# Series A</v>
          </cell>
          <cell r="P61">
            <v>4</v>
          </cell>
          <cell r="X61" t="str">
            <v>SB 574 Gr. N06455</v>
          </cell>
          <cell r="Y61" t="str">
            <v>Three_pt_Eight</v>
          </cell>
          <cell r="Z61" t="str">
            <v>Table_Three_Three_pt_Eight</v>
          </cell>
          <cell r="AA61" t="str">
            <v>61Ni-16Mo-16Cr</v>
          </cell>
          <cell r="AB61">
            <v>0.312</v>
          </cell>
          <cell r="CJ61">
            <v>3.5</v>
          </cell>
          <cell r="CK61">
            <v>0</v>
          </cell>
          <cell r="CL61">
            <v>0</v>
          </cell>
          <cell r="CN61">
            <v>42</v>
          </cell>
          <cell r="CO61">
            <v>0</v>
          </cell>
          <cell r="CP61">
            <v>44.25</v>
          </cell>
          <cell r="CQ61">
            <v>44.13</v>
          </cell>
          <cell r="CR61">
            <v>44.38</v>
          </cell>
          <cell r="CS61">
            <v>45.5</v>
          </cell>
          <cell r="CT61">
            <v>45.25</v>
          </cell>
          <cell r="CU61">
            <v>43.88</v>
          </cell>
          <cell r="CV61">
            <v>45.25</v>
          </cell>
          <cell r="CW61">
            <v>44.38</v>
          </cell>
          <cell r="CX61">
            <v>45.5</v>
          </cell>
          <cell r="CY61">
            <v>47.25</v>
          </cell>
          <cell r="DA61">
            <v>42</v>
          </cell>
          <cell r="DB61">
            <v>44.31</v>
          </cell>
          <cell r="DC61">
            <v>48</v>
          </cell>
          <cell r="DD61">
            <v>45.88</v>
          </cell>
          <cell r="DE61">
            <v>46.38</v>
          </cell>
          <cell r="DF61">
            <v>48</v>
          </cell>
          <cell r="DG61">
            <v>0</v>
          </cell>
          <cell r="DH61">
            <v>45.12</v>
          </cell>
          <cell r="DI61">
            <v>47.25</v>
          </cell>
          <cell r="DJ61">
            <v>0</v>
          </cell>
          <cell r="DK61">
            <v>0</v>
          </cell>
          <cell r="DL61">
            <v>0</v>
          </cell>
        </row>
        <row r="62">
          <cell r="O62" t="str">
            <v>300# Series B</v>
          </cell>
          <cell r="P62">
            <v>9</v>
          </cell>
          <cell r="X62" t="str">
            <v>SB 581 Gr. N06007</v>
          </cell>
          <cell r="Y62" t="str">
            <v>Three_pt_Fourteen</v>
          </cell>
          <cell r="Z62" t="str">
            <v>Table_Three_Three_pt_Fourteen</v>
          </cell>
          <cell r="AA62" t="str">
            <v>47Ni-22Cr-19Fe-6Mo</v>
          </cell>
          <cell r="AB62">
            <v>0.29699999999999999</v>
          </cell>
          <cell r="CJ62">
            <v>4</v>
          </cell>
          <cell r="CK62">
            <v>5.88</v>
          </cell>
          <cell r="CL62">
            <v>5.88</v>
          </cell>
          <cell r="CN62">
            <v>44</v>
          </cell>
          <cell r="CO62">
            <v>0</v>
          </cell>
          <cell r="CP62">
            <v>46.38</v>
          </cell>
          <cell r="CQ62">
            <v>46.5</v>
          </cell>
          <cell r="CR62">
            <v>46.5</v>
          </cell>
          <cell r="CS62">
            <v>47.75</v>
          </cell>
          <cell r="CT62">
            <v>47.5</v>
          </cell>
          <cell r="CU62">
            <v>45.88</v>
          </cell>
          <cell r="CV62">
            <v>47.25</v>
          </cell>
          <cell r="CW62">
            <v>46.5</v>
          </cell>
          <cell r="CX62">
            <v>47.75</v>
          </cell>
          <cell r="CY62">
            <v>49.5</v>
          </cell>
          <cell r="DA62">
            <v>44</v>
          </cell>
          <cell r="DB62">
            <v>46.5</v>
          </cell>
          <cell r="DC62">
            <v>50.25</v>
          </cell>
          <cell r="DD62">
            <v>48</v>
          </cell>
          <cell r="DE62">
            <v>48.5</v>
          </cell>
          <cell r="DF62">
            <v>50</v>
          </cell>
          <cell r="DG62">
            <v>0</v>
          </cell>
          <cell r="DH62">
            <v>47.12</v>
          </cell>
          <cell r="DI62">
            <v>49.25</v>
          </cell>
          <cell r="DJ62">
            <v>0</v>
          </cell>
          <cell r="DK62">
            <v>0</v>
          </cell>
          <cell r="DL62">
            <v>0</v>
          </cell>
        </row>
        <row r="63">
          <cell r="O63" t="str">
            <v>400# Series A</v>
          </cell>
          <cell r="P63">
            <v>5</v>
          </cell>
          <cell r="X63" t="str">
            <v>SB 581 Gr. N06975</v>
          </cell>
          <cell r="Y63" t="str">
            <v>Three_pt_Thirteen</v>
          </cell>
          <cell r="Z63" t="str">
            <v>Table_Three_Three_pt_Thirteen</v>
          </cell>
          <cell r="AA63" t="str">
            <v>49Ni-25Cr-18Fe-6Mo</v>
          </cell>
          <cell r="AB63">
            <v>0.28999999999999998</v>
          </cell>
          <cell r="CJ63">
            <v>5</v>
          </cell>
          <cell r="CK63">
            <v>7</v>
          </cell>
          <cell r="CL63">
            <v>7</v>
          </cell>
          <cell r="CN63">
            <v>46</v>
          </cell>
          <cell r="CO63">
            <v>0</v>
          </cell>
          <cell r="CP63">
            <v>48.38</v>
          </cell>
          <cell r="CQ63">
            <v>48.38</v>
          </cell>
          <cell r="CR63">
            <v>49</v>
          </cell>
          <cell r="CS63">
            <v>49.75</v>
          </cell>
          <cell r="CT63">
            <v>50</v>
          </cell>
          <cell r="CU63">
            <v>48.19</v>
          </cell>
          <cell r="CV63">
            <v>49.38</v>
          </cell>
          <cell r="CW63">
            <v>49</v>
          </cell>
          <cell r="CX63">
            <v>49.75</v>
          </cell>
          <cell r="CY63">
            <v>52</v>
          </cell>
          <cell r="DA63">
            <v>46</v>
          </cell>
          <cell r="DB63">
            <v>48.5</v>
          </cell>
          <cell r="DC63">
            <v>52.25</v>
          </cell>
          <cell r="DD63">
            <v>50.12</v>
          </cell>
          <cell r="DE63">
            <v>50.75</v>
          </cell>
          <cell r="DF63">
            <v>52.26</v>
          </cell>
          <cell r="DG63">
            <v>0</v>
          </cell>
          <cell r="DH63">
            <v>49.44</v>
          </cell>
          <cell r="DI63">
            <v>51.88</v>
          </cell>
          <cell r="DJ63">
            <v>0</v>
          </cell>
          <cell r="DK63">
            <v>0</v>
          </cell>
          <cell r="DL63">
            <v>0</v>
          </cell>
        </row>
        <row r="64">
          <cell r="O64" t="str">
            <v>400# Series B</v>
          </cell>
          <cell r="P64">
            <v>10</v>
          </cell>
          <cell r="X64" t="str">
            <v>SB 581 Gr. N06985</v>
          </cell>
          <cell r="Y64" t="str">
            <v>Three_pt_Twelve</v>
          </cell>
          <cell r="Z64" t="str">
            <v>Table_Three_Three_pt_Twelve</v>
          </cell>
          <cell r="AA64" t="str">
            <v>47Ni-22Cr-22Fe-7Mo</v>
          </cell>
          <cell r="AB64">
            <v>0.29399999999999998</v>
          </cell>
          <cell r="CJ64">
            <v>6</v>
          </cell>
          <cell r="CK64">
            <v>8.25</v>
          </cell>
          <cell r="CL64">
            <v>8.25</v>
          </cell>
          <cell r="CN64">
            <v>48</v>
          </cell>
          <cell r="CO64">
            <v>0</v>
          </cell>
          <cell r="CP64">
            <v>50.38</v>
          </cell>
          <cell r="CQ64">
            <v>50.63</v>
          </cell>
          <cell r="CR64">
            <v>51</v>
          </cell>
          <cell r="CS64">
            <v>52</v>
          </cell>
          <cell r="CT64">
            <v>52</v>
          </cell>
          <cell r="CU64">
            <v>50</v>
          </cell>
          <cell r="CV64">
            <v>51.63</v>
          </cell>
          <cell r="CW64">
            <v>51</v>
          </cell>
          <cell r="CX64">
            <v>52</v>
          </cell>
          <cell r="CY64">
            <v>54</v>
          </cell>
          <cell r="DA64">
            <v>48</v>
          </cell>
          <cell r="DB64">
            <v>50.5</v>
          </cell>
          <cell r="DC64">
            <v>54.5</v>
          </cell>
          <cell r="DD64">
            <v>52.12</v>
          </cell>
          <cell r="DE64">
            <v>53</v>
          </cell>
          <cell r="DF64">
            <v>54.75</v>
          </cell>
          <cell r="DG64">
            <v>0</v>
          </cell>
          <cell r="DH64">
            <v>51.44</v>
          </cell>
          <cell r="DI64">
            <v>53.88</v>
          </cell>
          <cell r="DJ64">
            <v>0</v>
          </cell>
          <cell r="DK64">
            <v>0</v>
          </cell>
          <cell r="DL64">
            <v>0</v>
          </cell>
        </row>
        <row r="65">
          <cell r="O65" t="str">
            <v>600# Series A</v>
          </cell>
          <cell r="P65">
            <v>6</v>
          </cell>
          <cell r="X65" t="str">
            <v>SB 621 Gr. N08320</v>
          </cell>
          <cell r="Y65" t="str">
            <v>Three_pt_Twelve</v>
          </cell>
          <cell r="Z65" t="str">
            <v>Table_Three_Three_pt_Twelve</v>
          </cell>
          <cell r="AA65" t="str">
            <v>26Ni-43Fe-22Cr-5Mo</v>
          </cell>
          <cell r="AB65">
            <v>0.28999999999999998</v>
          </cell>
          <cell r="CJ65">
            <v>8</v>
          </cell>
          <cell r="CK65">
            <v>10.38</v>
          </cell>
          <cell r="CL65">
            <v>10.130000000000001</v>
          </cell>
          <cell r="CN65">
            <v>50</v>
          </cell>
          <cell r="CO65">
            <v>0</v>
          </cell>
          <cell r="CP65">
            <v>52.5</v>
          </cell>
          <cell r="CQ65">
            <v>53</v>
          </cell>
          <cell r="CR65">
            <v>53</v>
          </cell>
          <cell r="CS65">
            <v>54</v>
          </cell>
          <cell r="CT65">
            <v>0</v>
          </cell>
          <cell r="CU65">
            <v>52.19</v>
          </cell>
          <cell r="CV65">
            <v>53.38</v>
          </cell>
          <cell r="CW65">
            <v>53</v>
          </cell>
          <cell r="CX65">
            <v>54</v>
          </cell>
          <cell r="CY65">
            <v>0</v>
          </cell>
          <cell r="DA65">
            <v>50</v>
          </cell>
          <cell r="DB65">
            <v>52.5</v>
          </cell>
          <cell r="DC65">
            <v>56.5</v>
          </cell>
          <cell r="DD65">
            <v>54.25</v>
          </cell>
          <cell r="DE65">
            <v>55.25</v>
          </cell>
          <cell r="DF65">
            <v>57</v>
          </cell>
          <cell r="DG65">
            <v>0</v>
          </cell>
          <cell r="DH65">
            <v>53.44</v>
          </cell>
          <cell r="DI65">
            <v>55.88</v>
          </cell>
          <cell r="DJ65">
            <v>0</v>
          </cell>
          <cell r="DK65">
            <v>0</v>
          </cell>
          <cell r="DL65">
            <v>0</v>
          </cell>
        </row>
        <row r="66">
          <cell r="O66" t="str">
            <v>600# Series B</v>
          </cell>
          <cell r="P66">
            <v>11</v>
          </cell>
          <cell r="X66" t="str">
            <v>SB 649 Gr. N08904</v>
          </cell>
          <cell r="Y66" t="str">
            <v>Three_pt_Eleven</v>
          </cell>
          <cell r="Z66" t="str">
            <v>Table_Three_Three_pt_Eleven</v>
          </cell>
          <cell r="AA66" t="str">
            <v>44Fe-25Ni-21Cr-Mo</v>
          </cell>
          <cell r="AB66">
            <v>0.28499999999999998</v>
          </cell>
          <cell r="CJ66">
            <v>10</v>
          </cell>
          <cell r="CK66">
            <v>12.5</v>
          </cell>
          <cell r="CL66">
            <v>12.25</v>
          </cell>
          <cell r="CN66">
            <v>52</v>
          </cell>
          <cell r="CO66">
            <v>0</v>
          </cell>
          <cell r="CP66">
            <v>54.5</v>
          </cell>
          <cell r="CQ66">
            <v>55</v>
          </cell>
          <cell r="CR66">
            <v>55</v>
          </cell>
          <cell r="CS66">
            <v>56</v>
          </cell>
          <cell r="CT66">
            <v>0</v>
          </cell>
          <cell r="CU66">
            <v>54.19</v>
          </cell>
          <cell r="CV66">
            <v>55.38</v>
          </cell>
          <cell r="CW66">
            <v>55</v>
          </cell>
          <cell r="CX66">
            <v>56</v>
          </cell>
          <cell r="CY66">
            <v>0</v>
          </cell>
          <cell r="DA66">
            <v>52</v>
          </cell>
          <cell r="DB66">
            <v>54.62</v>
          </cell>
          <cell r="DC66">
            <v>58.75</v>
          </cell>
          <cell r="DD66">
            <v>56.25</v>
          </cell>
          <cell r="DE66">
            <v>57.26</v>
          </cell>
          <cell r="DF66">
            <v>59</v>
          </cell>
          <cell r="DG66">
            <v>0</v>
          </cell>
          <cell r="DH66">
            <v>55.44</v>
          </cell>
          <cell r="DI66">
            <v>57.88</v>
          </cell>
          <cell r="DJ66">
            <v>0</v>
          </cell>
          <cell r="DK66">
            <v>0</v>
          </cell>
          <cell r="DL66">
            <v>0</v>
          </cell>
        </row>
        <row r="67">
          <cell r="O67" t="str">
            <v>75# Series B</v>
          </cell>
          <cell r="P67">
            <v>2</v>
          </cell>
          <cell r="X67" t="str">
            <v>SB 672 Gr. N08700</v>
          </cell>
          <cell r="Y67" t="str">
            <v>Three_pt_Ten</v>
          </cell>
          <cell r="Z67" t="str">
            <v>Table_Three_Three_pt_Ten</v>
          </cell>
          <cell r="AA67" t="str">
            <v>25Ni-46Fe-21Cr-5Mo</v>
          </cell>
          <cell r="AB67">
            <v>0.28699999999999998</v>
          </cell>
          <cell r="CJ67">
            <v>12</v>
          </cell>
          <cell r="CK67">
            <v>14.75</v>
          </cell>
          <cell r="CL67">
            <v>14.5</v>
          </cell>
          <cell r="CN67">
            <v>54</v>
          </cell>
          <cell r="CO67">
            <v>0</v>
          </cell>
          <cell r="CP67">
            <v>56.5</v>
          </cell>
          <cell r="CQ67">
            <v>57.25</v>
          </cell>
          <cell r="CR67">
            <v>57.25</v>
          </cell>
          <cell r="CS67">
            <v>58.25</v>
          </cell>
          <cell r="CT67">
            <v>0</v>
          </cell>
          <cell r="CU67">
            <v>56</v>
          </cell>
          <cell r="CV67">
            <v>57.25</v>
          </cell>
          <cell r="CW67">
            <v>57.25</v>
          </cell>
          <cell r="CX67">
            <v>58.25</v>
          </cell>
          <cell r="CY67">
            <v>0</v>
          </cell>
          <cell r="DA67">
            <v>54</v>
          </cell>
          <cell r="DB67">
            <v>56.62</v>
          </cell>
          <cell r="DC67">
            <v>61</v>
          </cell>
          <cell r="DD67">
            <v>58.75</v>
          </cell>
          <cell r="DE67">
            <v>59.75</v>
          </cell>
          <cell r="DF67">
            <v>61.25</v>
          </cell>
          <cell r="DG67">
            <v>0</v>
          </cell>
          <cell r="DH67">
            <v>57.62</v>
          </cell>
          <cell r="DI67">
            <v>61.25</v>
          </cell>
          <cell r="DJ67">
            <v>0</v>
          </cell>
          <cell r="DK67">
            <v>0</v>
          </cell>
          <cell r="DL67">
            <v>0</v>
          </cell>
        </row>
        <row r="68">
          <cell r="O68" t="str">
            <v>900# Series A</v>
          </cell>
          <cell r="P68">
            <v>7</v>
          </cell>
          <cell r="CJ68">
            <v>14</v>
          </cell>
          <cell r="CK68">
            <v>16</v>
          </cell>
          <cell r="CL68">
            <v>15.75</v>
          </cell>
          <cell r="CN68">
            <v>56</v>
          </cell>
          <cell r="CO68">
            <v>0</v>
          </cell>
          <cell r="CP68">
            <v>58.5</v>
          </cell>
          <cell r="CQ68">
            <v>59.25</v>
          </cell>
          <cell r="CR68">
            <v>59.25</v>
          </cell>
          <cell r="CS68">
            <v>60.25</v>
          </cell>
          <cell r="CT68">
            <v>0</v>
          </cell>
          <cell r="CU68">
            <v>58.18</v>
          </cell>
          <cell r="CV68">
            <v>60</v>
          </cell>
          <cell r="CW68">
            <v>59.25</v>
          </cell>
          <cell r="CX68">
            <v>60.25</v>
          </cell>
          <cell r="CY68">
            <v>0</v>
          </cell>
          <cell r="DA68">
            <v>56</v>
          </cell>
          <cell r="DB68">
            <v>58.88</v>
          </cell>
          <cell r="DC68">
            <v>63.25</v>
          </cell>
          <cell r="DD68">
            <v>60.75</v>
          </cell>
          <cell r="DE68">
            <v>61.75</v>
          </cell>
          <cell r="DF68">
            <v>63.5</v>
          </cell>
          <cell r="DG68">
            <v>0</v>
          </cell>
          <cell r="DH68">
            <v>59.62</v>
          </cell>
          <cell r="DI68">
            <v>62.75</v>
          </cell>
          <cell r="DJ68">
            <v>0</v>
          </cell>
          <cell r="DK68">
            <v>0</v>
          </cell>
          <cell r="DL68">
            <v>0</v>
          </cell>
        </row>
        <row r="69">
          <cell r="O69" t="str">
            <v>900# Series B</v>
          </cell>
          <cell r="P69">
            <v>12</v>
          </cell>
          <cell r="CJ69">
            <v>16</v>
          </cell>
          <cell r="CK69">
            <v>18.25</v>
          </cell>
          <cell r="CL69">
            <v>18</v>
          </cell>
          <cell r="CN69">
            <v>58</v>
          </cell>
          <cell r="CO69">
            <v>0</v>
          </cell>
          <cell r="CP69">
            <v>60.5</v>
          </cell>
          <cell r="CQ69">
            <v>61.5</v>
          </cell>
          <cell r="CR69">
            <v>61.25</v>
          </cell>
          <cell r="CS69">
            <v>62.5</v>
          </cell>
          <cell r="CT69">
            <v>0</v>
          </cell>
          <cell r="CU69">
            <v>60.19</v>
          </cell>
          <cell r="CV69">
            <v>61.94</v>
          </cell>
          <cell r="CW69">
            <v>61.25</v>
          </cell>
          <cell r="CX69">
            <v>62.5</v>
          </cell>
          <cell r="CY69">
            <v>0</v>
          </cell>
          <cell r="DA69">
            <v>58</v>
          </cell>
          <cell r="DB69">
            <v>60.88</v>
          </cell>
          <cell r="DC69">
            <v>65.5</v>
          </cell>
          <cell r="DD69">
            <v>62.75</v>
          </cell>
          <cell r="DE69">
            <v>63.75</v>
          </cell>
          <cell r="DF69">
            <v>65.5</v>
          </cell>
          <cell r="DG69">
            <v>0</v>
          </cell>
          <cell r="DH69">
            <v>62.19</v>
          </cell>
          <cell r="DI69">
            <v>65.19</v>
          </cell>
          <cell r="DJ69">
            <v>0</v>
          </cell>
          <cell r="DK69">
            <v>0</v>
          </cell>
          <cell r="DL69">
            <v>0</v>
          </cell>
        </row>
        <row r="70">
          <cell r="CJ70">
            <v>18</v>
          </cell>
          <cell r="CK70">
            <v>20.75</v>
          </cell>
          <cell r="CL70">
            <v>20.5</v>
          </cell>
          <cell r="CN70">
            <v>60</v>
          </cell>
          <cell r="CO70">
            <v>0</v>
          </cell>
          <cell r="CP70">
            <v>62.5</v>
          </cell>
          <cell r="CQ70">
            <v>63.5</v>
          </cell>
          <cell r="CR70">
            <v>63.75</v>
          </cell>
          <cell r="CS70">
            <v>64.75</v>
          </cell>
          <cell r="CT70" t="str">
            <v>a</v>
          </cell>
          <cell r="CU70">
            <v>62.44</v>
          </cell>
          <cell r="CV70">
            <v>64.19</v>
          </cell>
          <cell r="CW70">
            <v>63.75</v>
          </cell>
          <cell r="CX70">
            <v>64.75</v>
          </cell>
          <cell r="CY70">
            <v>0</v>
          </cell>
          <cell r="DA70">
            <v>60</v>
          </cell>
          <cell r="DB70">
            <v>62.88</v>
          </cell>
          <cell r="DC70">
            <v>67.5</v>
          </cell>
          <cell r="DD70">
            <v>64.75</v>
          </cell>
          <cell r="DE70">
            <v>66.25</v>
          </cell>
          <cell r="DF70">
            <v>67.75</v>
          </cell>
          <cell r="DG70">
            <v>0</v>
          </cell>
          <cell r="DH70">
            <v>64.19</v>
          </cell>
          <cell r="DI70">
            <v>67.12</v>
          </cell>
          <cell r="DJ70">
            <v>0</v>
          </cell>
          <cell r="DK70">
            <v>0</v>
          </cell>
          <cell r="DL70">
            <v>0</v>
          </cell>
        </row>
        <row r="71">
          <cell r="X71" t="str">
            <v>SA 105</v>
          </cell>
          <cell r="Y71" t="str">
            <v>One_pt_One</v>
          </cell>
          <cell r="Z71" t="str">
            <v>Table_Two_One_pt_One_B1647</v>
          </cell>
          <cell r="AA71" t="str">
            <v>C-Si</v>
          </cell>
          <cell r="AB71">
            <v>0.28399999999999997</v>
          </cell>
          <cell r="CJ71">
            <v>20</v>
          </cell>
          <cell r="CK71">
            <v>22.75</v>
          </cell>
          <cell r="CL71">
            <v>22.5</v>
          </cell>
        </row>
        <row r="72">
          <cell r="X72" t="str">
            <v>SA 182 Gr. F1</v>
          </cell>
          <cell r="Y72" t="str">
            <v>One_pt_Five</v>
          </cell>
          <cell r="Z72" t="str">
            <v>Table_Two_One_pt_Five_B1647</v>
          </cell>
          <cell r="AA72" t="str">
            <v>C-1/2Mo</v>
          </cell>
          <cell r="AB72">
            <v>0.28299999999999997</v>
          </cell>
          <cell r="CJ72">
            <v>24</v>
          </cell>
          <cell r="CK72">
            <v>27</v>
          </cell>
          <cell r="CL72">
            <v>26.75</v>
          </cell>
        </row>
        <row r="73">
          <cell r="X73" t="str">
            <v>SA 182 Gr. F11 CL.2</v>
          </cell>
          <cell r="Y73" t="str">
            <v>One_pt_Nine</v>
          </cell>
          <cell r="Z73" t="str">
            <v>Table_Two_One_pt_Nine_B1647</v>
          </cell>
          <cell r="AA73" t="str">
            <v>1-1/4Cr-1/2Mo-Si</v>
          </cell>
          <cell r="AB73">
            <v>0.28399999999999997</v>
          </cell>
        </row>
        <row r="74">
          <cell r="X74" t="str">
            <v>SA 182 Gr. F12 Cl. 2</v>
          </cell>
          <cell r="Y74" t="str">
            <v>One_pt_Seventeen</v>
          </cell>
          <cell r="Z74" t="str">
            <v>Table_Two_One_pt_Seventeen_B1647</v>
          </cell>
          <cell r="AA74" t="str">
            <v>1Cr-1/2Mo</v>
          </cell>
          <cell r="AB74">
            <v>0.28299999999999997</v>
          </cell>
        </row>
        <row r="75">
          <cell r="X75" t="str">
            <v>SA 182 Gr. F2</v>
          </cell>
          <cell r="Y75" t="str">
            <v>One_pt_Seven</v>
          </cell>
          <cell r="Z75" t="str">
            <v>Table_Two_One_pt_Seven_B1647</v>
          </cell>
          <cell r="AA75" t="str">
            <v>1/2Cr-1/2Mo</v>
          </cell>
          <cell r="AB75">
            <v>0.28299999999999997</v>
          </cell>
        </row>
        <row r="76">
          <cell r="X76" t="str">
            <v>SA 182 Gr. F22 CL.3</v>
          </cell>
          <cell r="Y76" t="str">
            <v>One_pt_Ten</v>
          </cell>
          <cell r="Z76" t="str">
            <v>Table_Two_One_pt_Ten_B1647</v>
          </cell>
          <cell r="AA76" t="str">
            <v>2-1/4Cr-1Mo</v>
          </cell>
          <cell r="AB76">
            <v>0.28299999999999997</v>
          </cell>
        </row>
        <row r="77">
          <cell r="X77" t="str">
            <v>SA 182 Gr. F304</v>
          </cell>
          <cell r="Y77" t="str">
            <v>Two_pt_One</v>
          </cell>
          <cell r="Z77" t="str">
            <v>Table_Two_Two_pt_One_B1647</v>
          </cell>
          <cell r="AA77" t="str">
            <v>18Cr-8Ni</v>
          </cell>
          <cell r="AB77">
            <v>0.28999999999999998</v>
          </cell>
          <cell r="CJ77" t="str">
            <v>Size</v>
          </cell>
          <cell r="CK77">
            <v>150</v>
          </cell>
          <cell r="CL77">
            <v>300</v>
          </cell>
          <cell r="CM77">
            <v>400</v>
          </cell>
          <cell r="CN77">
            <v>600</v>
          </cell>
          <cell r="CO77">
            <v>900</v>
          </cell>
          <cell r="CP77">
            <v>1500</v>
          </cell>
          <cell r="CQ77">
            <v>2500</v>
          </cell>
          <cell r="CS77" t="str">
            <v>Size</v>
          </cell>
          <cell r="CT77">
            <v>150</v>
          </cell>
          <cell r="CU77">
            <v>300</v>
          </cell>
          <cell r="CV77">
            <v>400</v>
          </cell>
          <cell r="CW77">
            <v>600</v>
          </cell>
          <cell r="CX77">
            <v>900</v>
          </cell>
          <cell r="CY77">
            <v>1500</v>
          </cell>
          <cell r="CZ77">
            <v>2500</v>
          </cell>
          <cell r="DB77" t="str">
            <v>Size</v>
          </cell>
          <cell r="DC77">
            <v>150</v>
          </cell>
          <cell r="DD77">
            <v>300</v>
          </cell>
          <cell r="DE77">
            <v>400</v>
          </cell>
          <cell r="DF77">
            <v>600</v>
          </cell>
          <cell r="DG77">
            <v>900</v>
          </cell>
          <cell r="DH77">
            <v>1500</v>
          </cell>
          <cell r="DI77">
            <v>2500</v>
          </cell>
          <cell r="DK77" t="str">
            <v>Size</v>
          </cell>
          <cell r="DL77" t="str">
            <v>75# Series B</v>
          </cell>
          <cell r="DM77" t="str">
            <v>150# Series A</v>
          </cell>
          <cell r="DN77" t="str">
            <v>300# Series A</v>
          </cell>
          <cell r="DO77" t="str">
            <v>400# Series A</v>
          </cell>
          <cell r="DP77" t="str">
            <v>600# Series A</v>
          </cell>
          <cell r="DQ77" t="str">
            <v>900# Series A</v>
          </cell>
          <cell r="DR77" t="str">
            <v>150# Series B</v>
          </cell>
          <cell r="DS77" t="str">
            <v>300# Series B</v>
          </cell>
          <cell r="DT77" t="str">
            <v>400# Series B</v>
          </cell>
          <cell r="DU77" t="str">
            <v>600# Series B</v>
          </cell>
          <cell r="DV77" t="str">
            <v>900# Series B</v>
          </cell>
        </row>
        <row r="78">
          <cell r="X78" t="str">
            <v>SA 182 Gr. F304H</v>
          </cell>
          <cell r="Y78" t="str">
            <v>Two_pt_One</v>
          </cell>
          <cell r="Z78" t="str">
            <v>Table_Two_Two_pt_One_B1647</v>
          </cell>
          <cell r="AA78" t="str">
            <v>18Cr-8Ni</v>
          </cell>
          <cell r="AB78">
            <v>0.28999999999999998</v>
          </cell>
          <cell r="CJ78">
            <v>0.5</v>
          </cell>
          <cell r="CK78">
            <v>0.56000000000000005</v>
          </cell>
          <cell r="CL78">
            <v>0.81</v>
          </cell>
          <cell r="CM78">
            <v>0.88</v>
          </cell>
          <cell r="CN78">
            <v>0.88</v>
          </cell>
          <cell r="CO78">
            <v>1.25</v>
          </cell>
          <cell r="CP78">
            <v>1.25</v>
          </cell>
          <cell r="CQ78">
            <v>1.56</v>
          </cell>
          <cell r="CS78">
            <v>0.5</v>
          </cell>
          <cell r="CT78">
            <v>0.62</v>
          </cell>
          <cell r="CU78">
            <v>0.88</v>
          </cell>
          <cell r="CV78">
            <v>0.88</v>
          </cell>
          <cell r="CW78">
            <v>0.88</v>
          </cell>
          <cell r="CX78">
            <v>1.25</v>
          </cell>
          <cell r="CY78">
            <v>1.25</v>
          </cell>
          <cell r="CZ78">
            <v>1.56</v>
          </cell>
          <cell r="DB78">
            <v>0.5</v>
          </cell>
          <cell r="DC78">
            <v>1.81</v>
          </cell>
          <cell r="DD78">
            <v>2</v>
          </cell>
          <cell r="DE78">
            <v>2.06</v>
          </cell>
          <cell r="DF78">
            <v>2.06</v>
          </cell>
          <cell r="DG78">
            <v>2.38</v>
          </cell>
          <cell r="DH78">
            <v>2.38</v>
          </cell>
          <cell r="DI78">
            <v>2.88</v>
          </cell>
          <cell r="DK78">
            <v>26</v>
          </cell>
          <cell r="DL78">
            <v>2.31</v>
          </cell>
          <cell r="DM78">
            <v>4.75</v>
          </cell>
          <cell r="DN78">
            <v>7.25</v>
          </cell>
          <cell r="DO78">
            <v>7.62</v>
          </cell>
          <cell r="DP78">
            <v>8.75</v>
          </cell>
          <cell r="DQ78">
            <v>11.25</v>
          </cell>
          <cell r="DR78">
            <v>3.5</v>
          </cell>
          <cell r="DS78">
            <v>5.69</v>
          </cell>
          <cell r="DT78">
            <v>5.88</v>
          </cell>
          <cell r="DU78">
            <v>7.12</v>
          </cell>
          <cell r="DV78">
            <v>10.19</v>
          </cell>
        </row>
        <row r="79">
          <cell r="X79" t="str">
            <v>SA 182 Gr. F304L</v>
          </cell>
          <cell r="Y79" t="str">
            <v>Two_pt_Three</v>
          </cell>
          <cell r="Z79" t="str">
            <v>Table_Two_Two_pt_Three_B1647</v>
          </cell>
          <cell r="AA79" t="str">
            <v>18Cr-8Ni</v>
          </cell>
          <cell r="AB79">
            <v>0.28699999999999998</v>
          </cell>
          <cell r="CJ79">
            <v>0.75</v>
          </cell>
          <cell r="CK79">
            <v>0.56000000000000005</v>
          </cell>
          <cell r="CL79">
            <v>0.94</v>
          </cell>
          <cell r="CM79">
            <v>1</v>
          </cell>
          <cell r="CN79">
            <v>1</v>
          </cell>
          <cell r="CO79">
            <v>1.38</v>
          </cell>
          <cell r="CP79">
            <v>1.38</v>
          </cell>
          <cell r="CQ79">
            <v>1.69</v>
          </cell>
          <cell r="CS79">
            <v>0.75</v>
          </cell>
          <cell r="CT79">
            <v>0.62</v>
          </cell>
          <cell r="CU79">
            <v>1</v>
          </cell>
          <cell r="CV79">
            <v>1</v>
          </cell>
          <cell r="CW79">
            <v>1</v>
          </cell>
          <cell r="CX79">
            <v>1.38</v>
          </cell>
          <cell r="CY79">
            <v>1.38</v>
          </cell>
          <cell r="CZ79">
            <v>1.69</v>
          </cell>
          <cell r="DB79">
            <v>0.75</v>
          </cell>
          <cell r="DC79">
            <v>2</v>
          </cell>
          <cell r="DD79">
            <v>2.19</v>
          </cell>
          <cell r="DE79">
            <v>2.25</v>
          </cell>
          <cell r="DF79">
            <v>2.25</v>
          </cell>
          <cell r="DG79">
            <v>2.75</v>
          </cell>
          <cell r="DH79">
            <v>2.75</v>
          </cell>
          <cell r="DI79">
            <v>3.12</v>
          </cell>
          <cell r="DK79">
            <v>28</v>
          </cell>
          <cell r="DL79">
            <v>2.44</v>
          </cell>
          <cell r="DM79">
            <v>4.9400000000000004</v>
          </cell>
          <cell r="DN79">
            <v>7.75</v>
          </cell>
          <cell r="DO79">
            <v>8.1199999999999992</v>
          </cell>
          <cell r="DP79">
            <v>9.25</v>
          </cell>
          <cell r="DQ79">
            <v>11.75</v>
          </cell>
          <cell r="DR79">
            <v>3.75</v>
          </cell>
          <cell r="DS79">
            <v>5.88</v>
          </cell>
          <cell r="DT79">
            <v>6.25</v>
          </cell>
          <cell r="DU79">
            <v>7.5</v>
          </cell>
          <cell r="DV79">
            <v>10.88</v>
          </cell>
        </row>
        <row r="80">
          <cell r="X80" t="str">
            <v>SA 182 Gr. F310</v>
          </cell>
          <cell r="Y80" t="str">
            <v>Two_pt_Seven</v>
          </cell>
          <cell r="Z80" t="str">
            <v>Table_Two_Two_pt_Seven_B1647</v>
          </cell>
          <cell r="AA80" t="str">
            <v>25Cr-20Ni</v>
          </cell>
          <cell r="AB80">
            <v>0.28799999999999998</v>
          </cell>
          <cell r="CJ80">
            <v>1</v>
          </cell>
          <cell r="CK80">
            <v>0.62</v>
          </cell>
          <cell r="CL80">
            <v>1</v>
          </cell>
          <cell r="CM80">
            <v>1.06</v>
          </cell>
          <cell r="CN80">
            <v>1.06</v>
          </cell>
          <cell r="CO80">
            <v>1.62</v>
          </cell>
          <cell r="CP80">
            <v>1.62</v>
          </cell>
          <cell r="CQ80">
            <v>1.88</v>
          </cell>
          <cell r="CS80">
            <v>1</v>
          </cell>
          <cell r="CT80">
            <v>0.69</v>
          </cell>
          <cell r="CU80">
            <v>1.06</v>
          </cell>
          <cell r="CV80">
            <v>1.06</v>
          </cell>
          <cell r="CW80">
            <v>1.06</v>
          </cell>
          <cell r="CX80">
            <v>1.62</v>
          </cell>
          <cell r="CY80">
            <v>1.62</v>
          </cell>
          <cell r="CZ80">
            <v>1.88</v>
          </cell>
          <cell r="DB80">
            <v>1</v>
          </cell>
          <cell r="DC80">
            <v>2.12</v>
          </cell>
          <cell r="DD80">
            <v>2.38</v>
          </cell>
          <cell r="DE80">
            <v>2.44</v>
          </cell>
          <cell r="DF80">
            <v>2.44</v>
          </cell>
          <cell r="DG80">
            <v>2.88</v>
          </cell>
          <cell r="DH80">
            <v>2.88</v>
          </cell>
          <cell r="DI80">
            <v>3.5</v>
          </cell>
          <cell r="DK80">
            <v>30</v>
          </cell>
          <cell r="DL80">
            <v>2.56</v>
          </cell>
          <cell r="DM80">
            <v>5.38</v>
          </cell>
          <cell r="DN80">
            <v>8.25</v>
          </cell>
          <cell r="DO80">
            <v>8.6199999999999992</v>
          </cell>
          <cell r="DP80">
            <v>9.75</v>
          </cell>
          <cell r="DQ80">
            <v>12.25</v>
          </cell>
          <cell r="DR80">
            <v>3.94</v>
          </cell>
          <cell r="DS80">
            <v>6.22</v>
          </cell>
          <cell r="DT80">
            <v>6.69</v>
          </cell>
          <cell r="DU80">
            <v>8.06</v>
          </cell>
          <cell r="DV80">
            <v>11.38</v>
          </cell>
        </row>
        <row r="81">
          <cell r="X81" t="str">
            <v>SA 182 Gr. F316</v>
          </cell>
          <cell r="Y81" t="str">
            <v>Two_pt_Two</v>
          </cell>
          <cell r="Z81" t="str">
            <v>Table_Two_Two_pt_Two_B1647</v>
          </cell>
          <cell r="AA81" t="str">
            <v>16Cr-12Ni-2Mo</v>
          </cell>
          <cell r="AB81">
            <v>0.28399999999999997</v>
          </cell>
          <cell r="CJ81">
            <v>1.25</v>
          </cell>
          <cell r="CK81">
            <v>0.75</v>
          </cell>
          <cell r="CL81">
            <v>1</v>
          </cell>
          <cell r="CM81">
            <v>1.1200000000000001</v>
          </cell>
          <cell r="CN81">
            <v>1.1200000000000001</v>
          </cell>
          <cell r="CO81">
            <v>1.62</v>
          </cell>
          <cell r="CP81">
            <v>1.62</v>
          </cell>
          <cell r="CQ81">
            <v>2.06</v>
          </cell>
          <cell r="CS81">
            <v>1.25</v>
          </cell>
          <cell r="CT81">
            <v>0.81</v>
          </cell>
          <cell r="CU81">
            <v>1.06</v>
          </cell>
          <cell r="CV81">
            <v>1.1200000000000001</v>
          </cell>
          <cell r="CW81">
            <v>1.1200000000000001</v>
          </cell>
          <cell r="CX81">
            <v>1.62</v>
          </cell>
          <cell r="CY81">
            <v>1.62</v>
          </cell>
          <cell r="CZ81">
            <v>2.06</v>
          </cell>
          <cell r="DB81">
            <v>1.25</v>
          </cell>
          <cell r="DC81">
            <v>2.19</v>
          </cell>
          <cell r="DD81">
            <v>2.5</v>
          </cell>
          <cell r="DE81">
            <v>2.62</v>
          </cell>
          <cell r="DF81">
            <v>2.62</v>
          </cell>
          <cell r="DG81">
            <v>2.88</v>
          </cell>
          <cell r="DH81">
            <v>2.88</v>
          </cell>
          <cell r="DI81">
            <v>3.75</v>
          </cell>
          <cell r="DK81">
            <v>32</v>
          </cell>
          <cell r="DL81">
            <v>2.75</v>
          </cell>
          <cell r="DM81">
            <v>5.69</v>
          </cell>
          <cell r="DN81">
            <v>8.75</v>
          </cell>
          <cell r="DO81">
            <v>9.1199999999999992</v>
          </cell>
          <cell r="DP81">
            <v>10.25</v>
          </cell>
          <cell r="DQ81">
            <v>13</v>
          </cell>
          <cell r="DR81">
            <v>4.25</v>
          </cell>
          <cell r="DS81">
            <v>6.62</v>
          </cell>
          <cell r="DT81">
            <v>7.06</v>
          </cell>
          <cell r="DU81">
            <v>8.5</v>
          </cell>
          <cell r="DV81">
            <v>11.94</v>
          </cell>
        </row>
        <row r="82">
          <cell r="X82" t="str">
            <v>SA 182 Gr. F316H</v>
          </cell>
          <cell r="Y82" t="str">
            <v>Two_pt_Two</v>
          </cell>
          <cell r="Z82" t="str">
            <v>Table_Two_Two_pt_Two_B1647</v>
          </cell>
          <cell r="AA82" t="str">
            <v>16Cr-12Ni-2Mo</v>
          </cell>
          <cell r="AB82">
            <v>0.28799999999999998</v>
          </cell>
          <cell r="CJ82">
            <v>1.5</v>
          </cell>
          <cell r="CK82">
            <v>0.81</v>
          </cell>
          <cell r="CL82">
            <v>1.1299999999999999</v>
          </cell>
          <cell r="CM82">
            <v>1.25</v>
          </cell>
          <cell r="CN82">
            <v>1.25</v>
          </cell>
          <cell r="CO82">
            <v>1.75</v>
          </cell>
          <cell r="CP82">
            <v>1.75</v>
          </cell>
          <cell r="CQ82">
            <v>2.38</v>
          </cell>
          <cell r="CS82">
            <v>1.5</v>
          </cell>
          <cell r="CT82">
            <v>0.88</v>
          </cell>
          <cell r="CU82">
            <v>1.19</v>
          </cell>
          <cell r="CV82">
            <v>1.25</v>
          </cell>
          <cell r="CW82">
            <v>1.25</v>
          </cell>
          <cell r="CX82">
            <v>1.75</v>
          </cell>
          <cell r="CY82">
            <v>1.75</v>
          </cell>
          <cell r="CZ82">
            <v>2.38</v>
          </cell>
          <cell r="DB82">
            <v>1.5</v>
          </cell>
          <cell r="DC82">
            <v>2.38</v>
          </cell>
          <cell r="DD82">
            <v>2.63</v>
          </cell>
          <cell r="DE82">
            <v>2.75</v>
          </cell>
          <cell r="DF82">
            <v>2.75</v>
          </cell>
          <cell r="DG82">
            <v>3.25</v>
          </cell>
          <cell r="DH82">
            <v>3.25</v>
          </cell>
          <cell r="DI82">
            <v>4.38</v>
          </cell>
          <cell r="DK82">
            <v>34</v>
          </cell>
          <cell r="DL82">
            <v>2.88</v>
          </cell>
          <cell r="DM82">
            <v>5.88</v>
          </cell>
          <cell r="DN82">
            <v>9.1199999999999992</v>
          </cell>
          <cell r="DO82">
            <v>9.5</v>
          </cell>
          <cell r="DP82">
            <v>10.62</v>
          </cell>
          <cell r="DQ82">
            <v>13.75</v>
          </cell>
          <cell r="DR82">
            <v>4.34</v>
          </cell>
          <cell r="DS82">
            <v>6.81</v>
          </cell>
          <cell r="DT82">
            <v>7.38</v>
          </cell>
          <cell r="DU82">
            <v>9.19</v>
          </cell>
          <cell r="DV82">
            <v>12.56</v>
          </cell>
        </row>
        <row r="83">
          <cell r="X83" t="str">
            <v>SA 182 Gr. F316L</v>
          </cell>
          <cell r="Y83" t="str">
            <v>Two_pt_Three</v>
          </cell>
          <cell r="Z83" t="str">
            <v>Table_Two_Two_pt_Three_B1647</v>
          </cell>
          <cell r="AA83" t="str">
            <v>16Cr-12Ni-2Mo</v>
          </cell>
          <cell r="AB83">
            <v>0.28799999999999998</v>
          </cell>
          <cell r="CJ83">
            <v>2</v>
          </cell>
          <cell r="CK83">
            <v>0.94</v>
          </cell>
          <cell r="CL83">
            <v>1.25</v>
          </cell>
          <cell r="CM83">
            <v>1.44</v>
          </cell>
          <cell r="CN83">
            <v>1.44</v>
          </cell>
          <cell r="CO83">
            <v>2.25</v>
          </cell>
          <cell r="CP83">
            <v>2.25</v>
          </cell>
          <cell r="CQ83">
            <v>2.75</v>
          </cell>
          <cell r="CS83">
            <v>2</v>
          </cell>
          <cell r="CT83">
            <v>1</v>
          </cell>
          <cell r="CU83">
            <v>1.31</v>
          </cell>
          <cell r="CV83">
            <v>1.44</v>
          </cell>
          <cell r="CW83">
            <v>1.44</v>
          </cell>
          <cell r="CX83">
            <v>2.25</v>
          </cell>
          <cell r="CY83">
            <v>2.25</v>
          </cell>
          <cell r="CZ83">
            <v>2.75</v>
          </cell>
          <cell r="DB83">
            <v>2</v>
          </cell>
          <cell r="DC83">
            <v>2.44</v>
          </cell>
          <cell r="DD83">
            <v>2.69</v>
          </cell>
          <cell r="DE83">
            <v>2.88</v>
          </cell>
          <cell r="DF83">
            <v>2.88</v>
          </cell>
          <cell r="DG83">
            <v>4</v>
          </cell>
          <cell r="DH83">
            <v>4</v>
          </cell>
          <cell r="DI83">
            <v>5</v>
          </cell>
          <cell r="DK83">
            <v>36</v>
          </cell>
          <cell r="DL83">
            <v>3.38</v>
          </cell>
          <cell r="DM83">
            <v>6.19</v>
          </cell>
          <cell r="DN83">
            <v>9.5</v>
          </cell>
          <cell r="DO83">
            <v>9.8800000000000008</v>
          </cell>
          <cell r="DP83">
            <v>11.12</v>
          </cell>
          <cell r="DQ83">
            <v>14.25</v>
          </cell>
          <cell r="DR83">
            <v>4.62</v>
          </cell>
          <cell r="DS83">
            <v>7.12</v>
          </cell>
          <cell r="DT83">
            <v>7.88</v>
          </cell>
          <cell r="DU83">
            <v>9.56</v>
          </cell>
          <cell r="DV83">
            <v>12.81</v>
          </cell>
        </row>
        <row r="84">
          <cell r="X84" t="str">
            <v>SA 182 Gr. F321</v>
          </cell>
          <cell r="Y84" t="str">
            <v>Two_pt_Four</v>
          </cell>
          <cell r="Z84" t="str">
            <v>Table_Two_Two_pt_Four_B1647</v>
          </cell>
          <cell r="AA84" t="str">
            <v>18Cr-10Ni-Ti</v>
          </cell>
          <cell r="AB84">
            <v>0.28499999999999998</v>
          </cell>
          <cell r="CJ84">
            <v>2.5</v>
          </cell>
          <cell r="CK84">
            <v>1.06</v>
          </cell>
          <cell r="CL84">
            <v>1.44</v>
          </cell>
          <cell r="CM84">
            <v>1.62</v>
          </cell>
          <cell r="CN84">
            <v>1.62</v>
          </cell>
          <cell r="CO84">
            <v>2.5</v>
          </cell>
          <cell r="CP84">
            <v>2.5</v>
          </cell>
          <cell r="CQ84">
            <v>3.12</v>
          </cell>
          <cell r="CS84">
            <v>2.5</v>
          </cell>
          <cell r="CT84">
            <v>1.1200000000000001</v>
          </cell>
          <cell r="CU84">
            <v>1.5</v>
          </cell>
          <cell r="CV84">
            <v>1.62</v>
          </cell>
          <cell r="CW84">
            <v>1.62</v>
          </cell>
          <cell r="CX84">
            <v>2.5</v>
          </cell>
          <cell r="CY84">
            <v>2.5</v>
          </cell>
          <cell r="CZ84">
            <v>3.12</v>
          </cell>
          <cell r="DB84">
            <v>2.5</v>
          </cell>
          <cell r="DC84">
            <v>2.69</v>
          </cell>
          <cell r="DD84">
            <v>2.94</v>
          </cell>
          <cell r="DE84">
            <v>3.12</v>
          </cell>
          <cell r="DF84">
            <v>3.12</v>
          </cell>
          <cell r="DG84">
            <v>4.12</v>
          </cell>
          <cell r="DH84">
            <v>4.12</v>
          </cell>
          <cell r="DI84">
            <v>5.62</v>
          </cell>
          <cell r="DK84">
            <v>38</v>
          </cell>
          <cell r="DL84">
            <v>3.5</v>
          </cell>
          <cell r="DM84">
            <v>6.19</v>
          </cell>
          <cell r="DN84">
            <v>7.12</v>
          </cell>
          <cell r="DO84">
            <v>8.1199999999999992</v>
          </cell>
          <cell r="DP84">
            <v>10</v>
          </cell>
          <cell r="DQ84">
            <v>13.88</v>
          </cell>
          <cell r="DR84">
            <v>4.88</v>
          </cell>
          <cell r="DS84">
            <v>4.5599999999999996</v>
          </cell>
          <cell r="DT84">
            <v>8.1199999999999992</v>
          </cell>
          <cell r="DU84">
            <v>10</v>
          </cell>
          <cell r="DV84">
            <v>13.88</v>
          </cell>
        </row>
        <row r="85">
          <cell r="X85" t="str">
            <v>SA 182 Gr. F321H</v>
          </cell>
          <cell r="Y85" t="str">
            <v>Two_pt_Four</v>
          </cell>
          <cell r="Z85" t="str">
            <v>Table_Two_Two_pt_Four_B1647</v>
          </cell>
          <cell r="AA85" t="str">
            <v>18Cr-10Ni-Ti</v>
          </cell>
          <cell r="AB85">
            <v>0.28499999999999998</v>
          </cell>
          <cell r="CJ85">
            <v>3</v>
          </cell>
          <cell r="CK85">
            <v>1.1200000000000001</v>
          </cell>
          <cell r="CL85">
            <v>1.63</v>
          </cell>
          <cell r="CM85">
            <v>1.81</v>
          </cell>
          <cell r="CN85">
            <v>1.81</v>
          </cell>
          <cell r="CO85">
            <v>2.12</v>
          </cell>
          <cell r="CP85">
            <v>0</v>
          </cell>
          <cell r="CQ85">
            <v>0</v>
          </cell>
          <cell r="CS85">
            <v>3</v>
          </cell>
          <cell r="CT85">
            <v>1.19</v>
          </cell>
          <cell r="CU85">
            <v>1.69</v>
          </cell>
          <cell r="CV85">
            <v>1.81</v>
          </cell>
          <cell r="CW85">
            <v>1.81</v>
          </cell>
          <cell r="CX85">
            <v>2.12</v>
          </cell>
          <cell r="CY85">
            <v>2.88</v>
          </cell>
          <cell r="CZ85">
            <v>3.62</v>
          </cell>
          <cell r="DB85">
            <v>3</v>
          </cell>
          <cell r="DC85">
            <v>2.69</v>
          </cell>
          <cell r="DD85">
            <v>3.06</v>
          </cell>
          <cell r="DE85">
            <v>3.25</v>
          </cell>
          <cell r="DF85">
            <v>3.25</v>
          </cell>
          <cell r="DG85">
            <v>4</v>
          </cell>
          <cell r="DH85">
            <v>4.62</v>
          </cell>
          <cell r="DI85">
            <v>6.62</v>
          </cell>
          <cell r="DK85">
            <v>40</v>
          </cell>
          <cell r="DL85">
            <v>3.62</v>
          </cell>
          <cell r="DM85">
            <v>6.44</v>
          </cell>
          <cell r="DN85">
            <v>7.62</v>
          </cell>
          <cell r="DO85">
            <v>8.5</v>
          </cell>
          <cell r="DP85">
            <v>10.38</v>
          </cell>
          <cell r="DQ85">
            <v>14.31</v>
          </cell>
          <cell r="DR85">
            <v>5.0599999999999996</v>
          </cell>
          <cell r="DS85">
            <v>7.81</v>
          </cell>
          <cell r="DT85">
            <v>8.5</v>
          </cell>
          <cell r="DU85">
            <v>10.38</v>
          </cell>
          <cell r="DV85">
            <v>14.31</v>
          </cell>
        </row>
        <row r="86">
          <cell r="X86" t="str">
            <v>SA 182 Gr. F347</v>
          </cell>
          <cell r="Y86" t="str">
            <v>Two_pt_Five</v>
          </cell>
          <cell r="Z86" t="str">
            <v>Table_Two_Two_pt_Five_B1647</v>
          </cell>
          <cell r="AA86" t="str">
            <v>18Cr-10Ni-Cb</v>
          </cell>
          <cell r="AB86">
            <v>0.28999999999999998</v>
          </cell>
          <cell r="CJ86">
            <v>3.5</v>
          </cell>
          <cell r="CK86">
            <v>1.19</v>
          </cell>
          <cell r="CL86">
            <v>1.69</v>
          </cell>
          <cell r="CM86">
            <v>1.94</v>
          </cell>
          <cell r="CN86">
            <v>1.94</v>
          </cell>
          <cell r="CO86">
            <v>0</v>
          </cell>
          <cell r="CP86">
            <v>0</v>
          </cell>
          <cell r="CQ86">
            <v>0</v>
          </cell>
          <cell r="CS86">
            <v>3.5</v>
          </cell>
          <cell r="CT86">
            <v>1.25</v>
          </cell>
          <cell r="CU86">
            <v>1.75</v>
          </cell>
          <cell r="CV86">
            <v>1.94</v>
          </cell>
          <cell r="CW86">
            <v>1.94</v>
          </cell>
          <cell r="CX86">
            <v>0</v>
          </cell>
          <cell r="CY86">
            <v>0</v>
          </cell>
          <cell r="CZ86">
            <v>0</v>
          </cell>
          <cell r="DB86">
            <v>3.5</v>
          </cell>
          <cell r="DC86">
            <v>2.75</v>
          </cell>
          <cell r="DD86">
            <v>3.13</v>
          </cell>
          <cell r="DE86">
            <v>3.38</v>
          </cell>
          <cell r="DF86">
            <v>3.38</v>
          </cell>
          <cell r="DG86">
            <v>0</v>
          </cell>
          <cell r="DH86">
            <v>0</v>
          </cell>
          <cell r="DI86">
            <v>0</v>
          </cell>
          <cell r="DK86">
            <v>42</v>
          </cell>
          <cell r="DL86">
            <v>3.75</v>
          </cell>
          <cell r="DM86">
            <v>6.75</v>
          </cell>
          <cell r="DN86">
            <v>7.88</v>
          </cell>
          <cell r="DO86">
            <v>8.81</v>
          </cell>
          <cell r="DP86">
            <v>11</v>
          </cell>
          <cell r="DQ86">
            <v>14.62</v>
          </cell>
          <cell r="DR86">
            <v>5.25</v>
          </cell>
          <cell r="DS86">
            <v>8.06</v>
          </cell>
          <cell r="DT86">
            <v>8.81</v>
          </cell>
          <cell r="DU86">
            <v>11</v>
          </cell>
          <cell r="DV86">
            <v>14.62</v>
          </cell>
        </row>
        <row r="87">
          <cell r="X87" t="str">
            <v>SA 182 Gr. F347H</v>
          </cell>
          <cell r="Y87" t="str">
            <v>Two_pt_Five</v>
          </cell>
          <cell r="Z87" t="str">
            <v>Table_Two_Two_pt_Five_B1647</v>
          </cell>
          <cell r="AA87" t="str">
            <v>18Cr-10Ni-Cb</v>
          </cell>
          <cell r="AB87">
            <v>0.28999999999999998</v>
          </cell>
          <cell r="CJ87">
            <v>4</v>
          </cell>
          <cell r="CK87">
            <v>1.25</v>
          </cell>
          <cell r="CL87">
            <v>1.82</v>
          </cell>
          <cell r="CM87">
            <v>2</v>
          </cell>
          <cell r="CN87">
            <v>2.12</v>
          </cell>
          <cell r="CO87">
            <v>2.75</v>
          </cell>
          <cell r="CP87">
            <v>0</v>
          </cell>
          <cell r="CQ87">
            <v>0</v>
          </cell>
          <cell r="CS87">
            <v>4</v>
          </cell>
          <cell r="CT87">
            <v>1.31</v>
          </cell>
          <cell r="CU87">
            <v>1.88</v>
          </cell>
          <cell r="CV87">
            <v>2</v>
          </cell>
          <cell r="CW87">
            <v>2.12</v>
          </cell>
          <cell r="CX87">
            <v>2.75</v>
          </cell>
          <cell r="CY87">
            <v>3.56</v>
          </cell>
          <cell r="CZ87">
            <v>4.25</v>
          </cell>
          <cell r="DB87">
            <v>4</v>
          </cell>
          <cell r="DC87">
            <v>2.94</v>
          </cell>
          <cell r="DD87">
            <v>3.32</v>
          </cell>
          <cell r="DE87">
            <v>3.5</v>
          </cell>
          <cell r="DF87">
            <v>4</v>
          </cell>
          <cell r="DG87">
            <v>4.5</v>
          </cell>
          <cell r="DH87">
            <v>4.88</v>
          </cell>
          <cell r="DI87">
            <v>7.5</v>
          </cell>
          <cell r="DK87">
            <v>44</v>
          </cell>
          <cell r="DL87">
            <v>4.12</v>
          </cell>
          <cell r="DM87">
            <v>7</v>
          </cell>
          <cell r="DN87">
            <v>8.1199999999999992</v>
          </cell>
          <cell r="DO87">
            <v>9.18</v>
          </cell>
          <cell r="DP87">
            <v>11.38</v>
          </cell>
          <cell r="DQ87">
            <v>15.38</v>
          </cell>
          <cell r="DR87">
            <v>5.38</v>
          </cell>
          <cell r="DS87">
            <v>8.44</v>
          </cell>
          <cell r="DT87">
            <v>9.18</v>
          </cell>
          <cell r="DU87">
            <v>11.38</v>
          </cell>
          <cell r="DV87">
            <v>15.38</v>
          </cell>
        </row>
        <row r="88">
          <cell r="X88" t="str">
            <v>SA 182 Gr. F348</v>
          </cell>
          <cell r="Y88" t="str">
            <v>Two_pt_Five</v>
          </cell>
          <cell r="Z88" t="str">
            <v>Table_Two_Two_pt_Five_B1647</v>
          </cell>
          <cell r="AA88" t="str">
            <v>18Cr-10Ni-Cb</v>
          </cell>
          <cell r="AB88">
            <v>0.28999999999999998</v>
          </cell>
          <cell r="CJ88">
            <v>5</v>
          </cell>
          <cell r="CK88">
            <v>1.38</v>
          </cell>
          <cell r="CL88">
            <v>1.94</v>
          </cell>
          <cell r="CM88">
            <v>2.12</v>
          </cell>
          <cell r="CN88">
            <v>2.38</v>
          </cell>
          <cell r="CO88">
            <v>3.12</v>
          </cell>
          <cell r="CP88">
            <v>0</v>
          </cell>
          <cell r="CQ88">
            <v>0</v>
          </cell>
          <cell r="CS88">
            <v>5</v>
          </cell>
          <cell r="CT88">
            <v>1.44</v>
          </cell>
          <cell r="CU88">
            <v>2</v>
          </cell>
          <cell r="CV88">
            <v>2.12</v>
          </cell>
          <cell r="CW88">
            <v>2.38</v>
          </cell>
          <cell r="CX88">
            <v>3.12</v>
          </cell>
          <cell r="CY88">
            <v>4.12</v>
          </cell>
          <cell r="CZ88">
            <v>5.12</v>
          </cell>
          <cell r="DB88">
            <v>5</v>
          </cell>
          <cell r="DC88">
            <v>3.44</v>
          </cell>
          <cell r="DD88">
            <v>3.82</v>
          </cell>
          <cell r="DE88">
            <v>4</v>
          </cell>
          <cell r="DF88">
            <v>4.5</v>
          </cell>
          <cell r="DG88">
            <v>5</v>
          </cell>
          <cell r="DH88">
            <v>6.12</v>
          </cell>
          <cell r="DI88">
            <v>9</v>
          </cell>
          <cell r="DK88">
            <v>46</v>
          </cell>
          <cell r="DL88">
            <v>4.25</v>
          </cell>
          <cell r="DM88">
            <v>7.31</v>
          </cell>
          <cell r="DN88">
            <v>8.5</v>
          </cell>
          <cell r="DO88">
            <v>9.6199999999999992</v>
          </cell>
          <cell r="DP88">
            <v>11.81</v>
          </cell>
          <cell r="DQ88">
            <v>16.18</v>
          </cell>
          <cell r="DR88">
            <v>5.69</v>
          </cell>
          <cell r="DS88">
            <v>8.75</v>
          </cell>
          <cell r="DT88">
            <v>9.6199999999999992</v>
          </cell>
          <cell r="DU88">
            <v>11.81</v>
          </cell>
          <cell r="DV88">
            <v>16.18</v>
          </cell>
        </row>
        <row r="89">
          <cell r="X89" t="str">
            <v>SA 182 Gr. F348H</v>
          </cell>
          <cell r="Y89" t="str">
            <v>Two_pt_Five</v>
          </cell>
          <cell r="Z89" t="str">
            <v>Table_Two_Two_pt_Five_B1647</v>
          </cell>
          <cell r="AA89" t="str">
            <v>18Cr-10Ni-Cb</v>
          </cell>
          <cell r="AB89">
            <v>0.28999999999999998</v>
          </cell>
          <cell r="CJ89">
            <v>6</v>
          </cell>
          <cell r="CK89">
            <v>1.5</v>
          </cell>
          <cell r="CL89">
            <v>2</v>
          </cell>
          <cell r="CM89">
            <v>2.25</v>
          </cell>
          <cell r="CN89">
            <v>2.62</v>
          </cell>
          <cell r="CO89">
            <v>3.38</v>
          </cell>
          <cell r="CP89">
            <v>0</v>
          </cell>
          <cell r="CQ89">
            <v>0</v>
          </cell>
          <cell r="CS89">
            <v>6</v>
          </cell>
          <cell r="CT89">
            <v>1.56</v>
          </cell>
          <cell r="CU89">
            <v>2.06</v>
          </cell>
          <cell r="CV89">
            <v>2.25</v>
          </cell>
          <cell r="CW89">
            <v>2.62</v>
          </cell>
          <cell r="CX89">
            <v>3.38</v>
          </cell>
          <cell r="CY89">
            <v>4.6900000000000004</v>
          </cell>
          <cell r="CZ89">
            <v>6</v>
          </cell>
          <cell r="DB89">
            <v>6</v>
          </cell>
          <cell r="DC89">
            <v>3.44</v>
          </cell>
          <cell r="DD89">
            <v>3.82</v>
          </cell>
          <cell r="DE89">
            <v>4.0599999999999996</v>
          </cell>
          <cell r="DF89">
            <v>4.62</v>
          </cell>
          <cell r="DG89">
            <v>5.5</v>
          </cell>
          <cell r="DH89">
            <v>6.75</v>
          </cell>
          <cell r="DI89">
            <v>10.75</v>
          </cell>
          <cell r="DK89">
            <v>48</v>
          </cell>
          <cell r="DL89">
            <v>4.38</v>
          </cell>
          <cell r="DM89">
            <v>7.56</v>
          </cell>
          <cell r="DN89">
            <v>8.81</v>
          </cell>
          <cell r="DO89">
            <v>10.119999999999999</v>
          </cell>
          <cell r="DP89">
            <v>12.44</v>
          </cell>
          <cell r="DQ89">
            <v>16.5</v>
          </cell>
          <cell r="DR89">
            <v>5.88</v>
          </cell>
          <cell r="DS89">
            <v>8.81</v>
          </cell>
          <cell r="DT89">
            <v>10.119999999999999</v>
          </cell>
          <cell r="DU89">
            <v>12.44</v>
          </cell>
          <cell r="DV89">
            <v>16.5</v>
          </cell>
        </row>
        <row r="90">
          <cell r="X90" t="str">
            <v>SA 182 Gr. F44</v>
          </cell>
          <cell r="Y90" t="str">
            <v>Two_pt_Eight</v>
          </cell>
          <cell r="Z90" t="str">
            <v>Table_Two_Two_pt_Eight_B1647</v>
          </cell>
          <cell r="AA90" t="str">
            <v>20Cr-18Ni-6Mo</v>
          </cell>
          <cell r="AB90">
            <v>0.28899999999999998</v>
          </cell>
          <cell r="CJ90">
            <v>8</v>
          </cell>
          <cell r="CK90">
            <v>1.69</v>
          </cell>
          <cell r="CL90">
            <v>2.38</v>
          </cell>
          <cell r="CM90">
            <v>2.69</v>
          </cell>
          <cell r="CN90">
            <v>3</v>
          </cell>
          <cell r="CO90">
            <v>4</v>
          </cell>
          <cell r="CP90">
            <v>0</v>
          </cell>
          <cell r="CQ90">
            <v>0</v>
          </cell>
          <cell r="CS90">
            <v>8</v>
          </cell>
          <cell r="CT90">
            <v>1.75</v>
          </cell>
          <cell r="CU90">
            <v>2.44</v>
          </cell>
          <cell r="CV90">
            <v>2.69</v>
          </cell>
          <cell r="CW90">
            <v>3</v>
          </cell>
          <cell r="CX90">
            <v>4.5</v>
          </cell>
          <cell r="CY90">
            <v>5.62</v>
          </cell>
          <cell r="CZ90">
            <v>7</v>
          </cell>
          <cell r="DB90">
            <v>8</v>
          </cell>
          <cell r="DC90">
            <v>3.94</v>
          </cell>
          <cell r="DD90">
            <v>4.32</v>
          </cell>
          <cell r="DE90">
            <v>4.62</v>
          </cell>
          <cell r="DF90">
            <v>5.25</v>
          </cell>
          <cell r="DG90">
            <v>6.38</v>
          </cell>
          <cell r="DH90">
            <v>8.3800000000000008</v>
          </cell>
          <cell r="DI90">
            <v>12.5</v>
          </cell>
          <cell r="DK90">
            <v>50</v>
          </cell>
          <cell r="DL90">
            <v>4.5599999999999996</v>
          </cell>
          <cell r="DM90">
            <v>8</v>
          </cell>
          <cell r="DN90">
            <v>9.1199999999999992</v>
          </cell>
          <cell r="DO90">
            <v>10.56</v>
          </cell>
          <cell r="DP90">
            <v>12.94</v>
          </cell>
          <cell r="DQ90">
            <v>0</v>
          </cell>
          <cell r="DR90">
            <v>6.06</v>
          </cell>
          <cell r="DS90">
            <v>9.25</v>
          </cell>
          <cell r="DT90">
            <v>10.56</v>
          </cell>
          <cell r="DU90">
            <v>12.94</v>
          </cell>
          <cell r="DV90">
            <v>0</v>
          </cell>
        </row>
        <row r="91">
          <cell r="X91" t="str">
            <v>SA 182 Gr. F5</v>
          </cell>
          <cell r="Y91" t="str">
            <v>One_pt_Seventeen</v>
          </cell>
          <cell r="Z91" t="str">
            <v>Table_Two_One_pt_Seventeen_B1647</v>
          </cell>
          <cell r="AA91" t="str">
            <v>5Cr-1/2Mo</v>
          </cell>
          <cell r="AB91">
            <v>0.28299999999999997</v>
          </cell>
          <cell r="CJ91">
            <v>10</v>
          </cell>
          <cell r="CK91">
            <v>1.88</v>
          </cell>
          <cell r="CL91">
            <v>2.56</v>
          </cell>
          <cell r="CM91">
            <v>2.88</v>
          </cell>
          <cell r="CN91">
            <v>3.38</v>
          </cell>
          <cell r="CO91">
            <v>4.25</v>
          </cell>
          <cell r="CP91">
            <v>0</v>
          </cell>
          <cell r="CQ91">
            <v>0</v>
          </cell>
          <cell r="CS91">
            <v>10</v>
          </cell>
          <cell r="CT91">
            <v>1.94</v>
          </cell>
          <cell r="CU91">
            <v>3.75</v>
          </cell>
          <cell r="CV91">
            <v>4</v>
          </cell>
          <cell r="CW91">
            <v>4.38</v>
          </cell>
          <cell r="CX91">
            <v>5</v>
          </cell>
          <cell r="CY91">
            <v>7</v>
          </cell>
          <cell r="CZ91">
            <v>9</v>
          </cell>
          <cell r="DB91">
            <v>10</v>
          </cell>
          <cell r="DC91">
            <v>3.94</v>
          </cell>
          <cell r="DD91">
            <v>4.5599999999999996</v>
          </cell>
          <cell r="DE91">
            <v>4.88</v>
          </cell>
          <cell r="DF91">
            <v>6</v>
          </cell>
          <cell r="DG91">
            <v>7.25</v>
          </cell>
          <cell r="DH91">
            <v>10</v>
          </cell>
          <cell r="DI91">
            <v>16.5</v>
          </cell>
          <cell r="DK91">
            <v>52</v>
          </cell>
          <cell r="DL91">
            <v>4.75</v>
          </cell>
          <cell r="DM91">
            <v>8.25</v>
          </cell>
          <cell r="DN91">
            <v>9.3800000000000008</v>
          </cell>
          <cell r="DO91">
            <v>10.88</v>
          </cell>
          <cell r="DP91">
            <v>13.25</v>
          </cell>
          <cell r="DQ91">
            <v>0</v>
          </cell>
          <cell r="DR91">
            <v>6.19</v>
          </cell>
          <cell r="DS91">
            <v>9.56</v>
          </cell>
          <cell r="DT91">
            <v>10.88</v>
          </cell>
          <cell r="DU91">
            <v>13.25</v>
          </cell>
          <cell r="DV91">
            <v>0</v>
          </cell>
        </row>
        <row r="92">
          <cell r="X92" t="str">
            <v>SA 182 Gr. F51</v>
          </cell>
          <cell r="Y92" t="str">
            <v>Two_pt_Eight</v>
          </cell>
          <cell r="Z92" t="str">
            <v>Table_Two_Two_pt_Eight_B1647</v>
          </cell>
          <cell r="AA92" t="str">
            <v>22Cr-5Ni-3Mo-N</v>
          </cell>
          <cell r="AB92">
            <v>0.28499999999999998</v>
          </cell>
          <cell r="CJ92">
            <v>12</v>
          </cell>
          <cell r="CK92">
            <v>2.12</v>
          </cell>
          <cell r="CL92">
            <v>2.82</v>
          </cell>
          <cell r="CM92">
            <v>3.12</v>
          </cell>
          <cell r="CN92">
            <v>3.62</v>
          </cell>
          <cell r="CO92">
            <v>4.62</v>
          </cell>
          <cell r="CP92">
            <v>0</v>
          </cell>
          <cell r="CQ92">
            <v>0</v>
          </cell>
          <cell r="CS92">
            <v>12</v>
          </cell>
          <cell r="CT92">
            <v>2.19</v>
          </cell>
          <cell r="CU92">
            <v>4</v>
          </cell>
          <cell r="CV92">
            <v>4.25</v>
          </cell>
          <cell r="CW92">
            <v>4.62</v>
          </cell>
          <cell r="CX92">
            <v>5.62</v>
          </cell>
          <cell r="CY92">
            <v>8.6199999999999992</v>
          </cell>
          <cell r="CZ92">
            <v>10</v>
          </cell>
          <cell r="DB92">
            <v>12</v>
          </cell>
          <cell r="DC92">
            <v>4.4400000000000004</v>
          </cell>
          <cell r="DD92">
            <v>5.0599999999999996</v>
          </cell>
          <cell r="DE92">
            <v>5.38</v>
          </cell>
          <cell r="DF92">
            <v>6.12</v>
          </cell>
          <cell r="DG92">
            <v>7.88</v>
          </cell>
          <cell r="DH92">
            <v>11.12</v>
          </cell>
          <cell r="DI92">
            <v>18.25</v>
          </cell>
          <cell r="DK92">
            <v>54</v>
          </cell>
          <cell r="DL92">
            <v>4.9400000000000004</v>
          </cell>
          <cell r="DM92">
            <v>8.5</v>
          </cell>
          <cell r="DN92">
            <v>9.94</v>
          </cell>
          <cell r="DO92">
            <v>11.38</v>
          </cell>
          <cell r="DP92">
            <v>13.75</v>
          </cell>
          <cell r="DQ92">
            <v>0</v>
          </cell>
          <cell r="DR92">
            <v>6.38</v>
          </cell>
          <cell r="DS92">
            <v>9.44</v>
          </cell>
          <cell r="DT92">
            <v>11.38</v>
          </cell>
          <cell r="DU92">
            <v>13.75</v>
          </cell>
          <cell r="DV92">
            <v>0</v>
          </cell>
        </row>
        <row r="93">
          <cell r="X93" t="str">
            <v>SA 182 Gr. F53</v>
          </cell>
          <cell r="Y93" t="str">
            <v>Two_pt_Eight</v>
          </cell>
          <cell r="Z93" t="str">
            <v>Table_Two_Two_pt_Eight_B1647</v>
          </cell>
          <cell r="AA93" t="str">
            <v>25Cr-7Ni-4Mo-N</v>
          </cell>
          <cell r="AB93">
            <v>0.28000000000000003</v>
          </cell>
          <cell r="CJ93">
            <v>14</v>
          </cell>
          <cell r="CK93">
            <v>2.19</v>
          </cell>
          <cell r="CL93">
            <v>2.94</v>
          </cell>
          <cell r="CM93">
            <v>3.31</v>
          </cell>
          <cell r="CN93">
            <v>3.69</v>
          </cell>
          <cell r="CO93">
            <v>5.12</v>
          </cell>
          <cell r="CP93">
            <v>0</v>
          </cell>
          <cell r="CQ93">
            <v>0</v>
          </cell>
          <cell r="CS93">
            <v>14</v>
          </cell>
          <cell r="CT93">
            <v>3.12</v>
          </cell>
          <cell r="CU93">
            <v>4.38</v>
          </cell>
          <cell r="CV93">
            <v>4.62</v>
          </cell>
          <cell r="CW93">
            <v>5</v>
          </cell>
          <cell r="CX93">
            <v>6.12</v>
          </cell>
          <cell r="CY93">
            <v>9.5</v>
          </cell>
          <cell r="CZ93">
            <v>0</v>
          </cell>
          <cell r="DB93">
            <v>14</v>
          </cell>
          <cell r="DC93">
            <v>4.9400000000000004</v>
          </cell>
          <cell r="DD93">
            <v>5.56</v>
          </cell>
          <cell r="DE93">
            <v>5.88</v>
          </cell>
          <cell r="DF93">
            <v>6.5</v>
          </cell>
          <cell r="DG93">
            <v>8.3800000000000008</v>
          </cell>
          <cell r="DH93">
            <v>11.75</v>
          </cell>
          <cell r="DI93">
            <v>0</v>
          </cell>
          <cell r="DK93">
            <v>56</v>
          </cell>
          <cell r="DL93">
            <v>5.31</v>
          </cell>
          <cell r="DM93">
            <v>9</v>
          </cell>
          <cell r="DN93">
            <v>10.25</v>
          </cell>
          <cell r="DO93">
            <v>11.75</v>
          </cell>
          <cell r="DP93">
            <v>14.25</v>
          </cell>
          <cell r="DQ93">
            <v>0</v>
          </cell>
          <cell r="DR93">
            <v>6.56</v>
          </cell>
          <cell r="DS93">
            <v>10.56</v>
          </cell>
          <cell r="DT93">
            <v>11.75</v>
          </cell>
          <cell r="DU93">
            <v>14.25</v>
          </cell>
          <cell r="DV93">
            <v>0</v>
          </cell>
        </row>
        <row r="94">
          <cell r="X94" t="str">
            <v>SA 182 Gr. F5a</v>
          </cell>
          <cell r="Y94" t="str">
            <v>One_pt_Thirteen</v>
          </cell>
          <cell r="Z94" t="str">
            <v>Table_Two_One_pt_Thirteen_B1647</v>
          </cell>
          <cell r="AA94" t="str">
            <v>5Cr-1/2Mo</v>
          </cell>
          <cell r="AB94">
            <v>0.28299999999999997</v>
          </cell>
          <cell r="CJ94">
            <v>16</v>
          </cell>
          <cell r="CK94">
            <v>2.44</v>
          </cell>
          <cell r="CL94">
            <v>3.19</v>
          </cell>
          <cell r="CM94">
            <v>3.69</v>
          </cell>
          <cell r="CN94">
            <v>4.1900000000000004</v>
          </cell>
          <cell r="CO94">
            <v>5.25</v>
          </cell>
          <cell r="CP94">
            <v>0</v>
          </cell>
          <cell r="CQ94">
            <v>0</v>
          </cell>
          <cell r="CS94">
            <v>16</v>
          </cell>
          <cell r="CT94">
            <v>3.44</v>
          </cell>
          <cell r="CU94">
            <v>4.75</v>
          </cell>
          <cell r="CV94">
            <v>5</v>
          </cell>
          <cell r="CW94">
            <v>5.5</v>
          </cell>
          <cell r="CX94">
            <v>6.5</v>
          </cell>
          <cell r="CY94">
            <v>10.25</v>
          </cell>
          <cell r="CZ94">
            <v>0</v>
          </cell>
          <cell r="DB94">
            <v>16</v>
          </cell>
          <cell r="DC94">
            <v>4.9400000000000004</v>
          </cell>
          <cell r="DD94">
            <v>5.69</v>
          </cell>
          <cell r="DE94">
            <v>6</v>
          </cell>
          <cell r="DF94">
            <v>7</v>
          </cell>
          <cell r="DG94">
            <v>8.5</v>
          </cell>
          <cell r="DH94">
            <v>12.25</v>
          </cell>
          <cell r="DI94">
            <v>0</v>
          </cell>
          <cell r="DK94">
            <v>58</v>
          </cell>
          <cell r="DL94">
            <v>5.44</v>
          </cell>
          <cell r="DM94">
            <v>9.25</v>
          </cell>
          <cell r="DN94">
            <v>10.5</v>
          </cell>
          <cell r="DO94">
            <v>12.06</v>
          </cell>
          <cell r="DP94">
            <v>14.56</v>
          </cell>
          <cell r="DQ94">
            <v>0</v>
          </cell>
          <cell r="DR94">
            <v>6.88</v>
          </cell>
          <cell r="DS94">
            <v>10.81</v>
          </cell>
          <cell r="DT94">
            <v>12.06</v>
          </cell>
          <cell r="DU94">
            <v>14.56</v>
          </cell>
          <cell r="DV94">
            <v>0</v>
          </cell>
        </row>
        <row r="95">
          <cell r="X95" t="str">
            <v>SA 182 Gr. F9</v>
          </cell>
          <cell r="Y95" t="str">
            <v>One_pt_Fourteen</v>
          </cell>
          <cell r="Z95" t="str">
            <v>Table_Two_One_pt_Fourteen_B1647</v>
          </cell>
          <cell r="AA95" t="str">
            <v>9Cr-1Mo</v>
          </cell>
          <cell r="AB95">
            <v>0.28299999999999997</v>
          </cell>
          <cell r="CJ95">
            <v>18</v>
          </cell>
          <cell r="CK95">
            <v>2.62</v>
          </cell>
          <cell r="CL95">
            <v>3.44</v>
          </cell>
          <cell r="CM95">
            <v>3.88</v>
          </cell>
          <cell r="CN95">
            <v>4.62</v>
          </cell>
          <cell r="CO95">
            <v>6</v>
          </cell>
          <cell r="CP95">
            <v>0</v>
          </cell>
          <cell r="CQ95">
            <v>0</v>
          </cell>
          <cell r="CS95">
            <v>18</v>
          </cell>
          <cell r="CT95">
            <v>3.81</v>
          </cell>
          <cell r="CU95">
            <v>5.12</v>
          </cell>
          <cell r="CV95">
            <v>5.38</v>
          </cell>
          <cell r="CW95">
            <v>6</v>
          </cell>
          <cell r="CX95">
            <v>7.5</v>
          </cell>
          <cell r="CY95">
            <v>10.88</v>
          </cell>
          <cell r="CZ95">
            <v>0</v>
          </cell>
          <cell r="DB95">
            <v>18</v>
          </cell>
          <cell r="DC95">
            <v>5.44</v>
          </cell>
          <cell r="DD95">
            <v>6.19</v>
          </cell>
          <cell r="DE95">
            <v>6.5</v>
          </cell>
          <cell r="DF95">
            <v>7.25</v>
          </cell>
          <cell r="DG95">
            <v>9</v>
          </cell>
          <cell r="DH95">
            <v>12.88</v>
          </cell>
          <cell r="DI95">
            <v>0</v>
          </cell>
          <cell r="DK95">
            <v>60</v>
          </cell>
          <cell r="DL95">
            <v>5.69</v>
          </cell>
          <cell r="DM95">
            <v>9.44</v>
          </cell>
          <cell r="DN95">
            <v>10.75</v>
          </cell>
          <cell r="DO95">
            <v>12.56</v>
          </cell>
          <cell r="DP95">
            <v>15.31</v>
          </cell>
          <cell r="DQ95">
            <v>0</v>
          </cell>
          <cell r="DR95">
            <v>7.06</v>
          </cell>
          <cell r="DS95">
            <v>10.69</v>
          </cell>
          <cell r="DT95">
            <v>12.56</v>
          </cell>
          <cell r="DU95">
            <v>15.31</v>
          </cell>
          <cell r="DV95">
            <v>0</v>
          </cell>
        </row>
        <row r="96">
          <cell r="X96" t="str">
            <v>SA 350 Gr. LF1 Cl. 1</v>
          </cell>
          <cell r="Y96" t="str">
            <v>One_pt_Four</v>
          </cell>
          <cell r="Z96" t="str">
            <v>Table_Two_One_pt_Four_B1647</v>
          </cell>
          <cell r="AA96" t="str">
            <v>C-Mn-Si</v>
          </cell>
          <cell r="AB96">
            <v>0.28299999999999997</v>
          </cell>
          <cell r="CJ96">
            <v>20</v>
          </cell>
          <cell r="CK96">
            <v>2.81</v>
          </cell>
          <cell r="CL96">
            <v>3.69</v>
          </cell>
          <cell r="CM96">
            <v>4</v>
          </cell>
          <cell r="CN96">
            <v>5</v>
          </cell>
          <cell r="CO96">
            <v>6.25</v>
          </cell>
          <cell r="CP96">
            <v>0</v>
          </cell>
          <cell r="CQ96">
            <v>0</v>
          </cell>
          <cell r="CS96">
            <v>20</v>
          </cell>
          <cell r="CT96">
            <v>4.0599999999999996</v>
          </cell>
          <cell r="CU96">
            <v>5.5</v>
          </cell>
          <cell r="CV96">
            <v>5.75</v>
          </cell>
          <cell r="CW96">
            <v>6.5</v>
          </cell>
          <cell r="CX96">
            <v>8.25</v>
          </cell>
          <cell r="CY96">
            <v>11.5</v>
          </cell>
          <cell r="CZ96">
            <v>0</v>
          </cell>
          <cell r="DB96">
            <v>20</v>
          </cell>
          <cell r="DC96">
            <v>5.62</v>
          </cell>
          <cell r="DD96">
            <v>6.32</v>
          </cell>
          <cell r="DE96">
            <v>6.62</v>
          </cell>
          <cell r="DF96">
            <v>7.5</v>
          </cell>
          <cell r="DG96">
            <v>9.75</v>
          </cell>
          <cell r="DH96">
            <v>14</v>
          </cell>
          <cell r="DI96">
            <v>0</v>
          </cell>
        </row>
        <row r="97">
          <cell r="X97" t="str">
            <v>SA 350 Gr. LF2</v>
          </cell>
          <cell r="Y97" t="str">
            <v>One_pt_One</v>
          </cell>
          <cell r="Z97" t="str">
            <v>Table_Two_One_pt_One_B1647</v>
          </cell>
          <cell r="AA97" t="str">
            <v>C-Mn-Si</v>
          </cell>
          <cell r="AB97">
            <v>0.28299999999999997</v>
          </cell>
          <cell r="CJ97">
            <v>24</v>
          </cell>
          <cell r="CK97">
            <v>3.19</v>
          </cell>
          <cell r="CL97">
            <v>4.13</v>
          </cell>
          <cell r="CM97">
            <v>4.5</v>
          </cell>
          <cell r="CN97">
            <v>5.5</v>
          </cell>
          <cell r="CO97">
            <v>8</v>
          </cell>
          <cell r="CP97">
            <v>0</v>
          </cell>
          <cell r="CQ97">
            <v>0</v>
          </cell>
          <cell r="CS97">
            <v>24</v>
          </cell>
          <cell r="CT97">
            <v>4.38</v>
          </cell>
          <cell r="CU97">
            <v>6</v>
          </cell>
          <cell r="CV97">
            <v>6.25</v>
          </cell>
          <cell r="CW97">
            <v>7.25</v>
          </cell>
          <cell r="CX97">
            <v>10.5</v>
          </cell>
          <cell r="CY97">
            <v>13</v>
          </cell>
          <cell r="CZ97">
            <v>0</v>
          </cell>
          <cell r="DB97">
            <v>24</v>
          </cell>
          <cell r="DC97">
            <v>5.94</v>
          </cell>
          <cell r="DD97">
            <v>6.56</v>
          </cell>
          <cell r="DE97">
            <v>6.88</v>
          </cell>
          <cell r="DF97">
            <v>8</v>
          </cell>
          <cell r="DG97">
            <v>11.5</v>
          </cell>
          <cell r="DH97">
            <v>16</v>
          </cell>
          <cell r="DI97">
            <v>0</v>
          </cell>
        </row>
        <row r="98">
          <cell r="X98" t="str">
            <v>SA 350 Gr. LF3</v>
          </cell>
          <cell r="Y98" t="str">
            <v>One_pt_One</v>
          </cell>
          <cell r="Z98" t="str">
            <v>Table_Two_One_pt_One_B1647</v>
          </cell>
          <cell r="AA98" t="str">
            <v>3 1/2 Ni</v>
          </cell>
          <cell r="AB98">
            <v>0.28299999999999997</v>
          </cell>
        </row>
        <row r="101">
          <cell r="CJ101" t="str">
            <v>Size</v>
          </cell>
          <cell r="CK101">
            <v>150</v>
          </cell>
          <cell r="CL101">
            <v>300</v>
          </cell>
          <cell r="CM101">
            <v>400</v>
          </cell>
          <cell r="CN101">
            <v>600</v>
          </cell>
          <cell r="CO101">
            <v>900</v>
          </cell>
          <cell r="CP101">
            <v>1500</v>
          </cell>
          <cell r="CQ101">
            <v>2500</v>
          </cell>
          <cell r="CS101" t="str">
            <v>Size</v>
          </cell>
          <cell r="CT101" t="str">
            <v>75# Series B</v>
          </cell>
          <cell r="CU101" t="str">
            <v>150# Series A</v>
          </cell>
          <cell r="CV101" t="str">
            <v>300# Series A</v>
          </cell>
          <cell r="CW101" t="str">
            <v>400# Series A</v>
          </cell>
          <cell r="CX101" t="str">
            <v>600# Series A</v>
          </cell>
          <cell r="CY101" t="str">
            <v>900# Series A</v>
          </cell>
          <cell r="CZ101" t="str">
            <v>150# Series B</v>
          </cell>
          <cell r="DA101" t="str">
            <v>300# Series B</v>
          </cell>
          <cell r="DB101" t="str">
            <v>400# Series B</v>
          </cell>
          <cell r="DC101" t="str">
            <v>600# Series B</v>
          </cell>
          <cell r="DD101" t="str">
            <v>900# Series B</v>
          </cell>
          <cell r="DF101" t="str">
            <v>Size</v>
          </cell>
          <cell r="DG101">
            <v>150</v>
          </cell>
          <cell r="DH101">
            <v>300</v>
          </cell>
          <cell r="DI101">
            <v>400</v>
          </cell>
          <cell r="DJ101">
            <v>600</v>
          </cell>
          <cell r="DK101">
            <v>900</v>
          </cell>
          <cell r="DL101">
            <v>1500</v>
          </cell>
          <cell r="DM101">
            <v>2500</v>
          </cell>
          <cell r="DO101" t="str">
            <v>Size</v>
          </cell>
          <cell r="DP101" t="str">
            <v>75# Series B</v>
          </cell>
          <cell r="DQ101" t="str">
            <v>150# Series A</v>
          </cell>
          <cell r="DR101" t="str">
            <v>300# Series A</v>
          </cell>
          <cell r="DS101" t="str">
            <v>400# Series A</v>
          </cell>
          <cell r="DT101" t="str">
            <v>600# Series A</v>
          </cell>
          <cell r="DU101" t="str">
            <v>900# Series A</v>
          </cell>
          <cell r="DV101" t="str">
            <v>150# Series B</v>
          </cell>
          <cell r="DW101" t="str">
            <v>300# Series B</v>
          </cell>
          <cell r="DX101" t="str">
            <v>400# Series B</v>
          </cell>
          <cell r="DY101" t="str">
            <v>600# Series B</v>
          </cell>
          <cell r="DZ101" t="str">
            <v>900# Series B</v>
          </cell>
        </row>
        <row r="102">
          <cell r="CJ102">
            <v>0.5</v>
          </cell>
          <cell r="CK102" t="str">
            <v>5/8</v>
          </cell>
          <cell r="CL102" t="str">
            <v>5/8</v>
          </cell>
          <cell r="CM102" t="str">
            <v>5/8</v>
          </cell>
          <cell r="CN102" t="str">
            <v>5/8</v>
          </cell>
          <cell r="CO102" t="str">
            <v>7/8</v>
          </cell>
          <cell r="CP102" t="str">
            <v>7/8</v>
          </cell>
          <cell r="CQ102" t="str">
            <v>7/8</v>
          </cell>
          <cell r="CS102">
            <v>26</v>
          </cell>
          <cell r="CT102">
            <v>0.625</v>
          </cell>
          <cell r="CU102">
            <v>1.25</v>
          </cell>
          <cell r="CV102">
            <v>1.625</v>
          </cell>
          <cell r="CW102">
            <v>1.75</v>
          </cell>
          <cell r="CX102">
            <v>1.875</v>
          </cell>
          <cell r="CY102">
            <v>2.75</v>
          </cell>
          <cell r="CZ102">
            <v>0.75</v>
          </cell>
          <cell r="DA102">
            <v>1.25</v>
          </cell>
          <cell r="DB102">
            <v>1.375</v>
          </cell>
          <cell r="DC102">
            <v>1.625</v>
          </cell>
          <cell r="DD102">
            <v>2.5</v>
          </cell>
          <cell r="DF102">
            <v>0.5</v>
          </cell>
          <cell r="DG102" t="str">
            <v>.5</v>
          </cell>
          <cell r="DH102" t="str">
            <v>.5</v>
          </cell>
          <cell r="DI102" t="str">
            <v>.5</v>
          </cell>
          <cell r="DJ102" t="str">
            <v>.5</v>
          </cell>
          <cell r="DK102">
            <v>0.75</v>
          </cell>
          <cell r="DL102">
            <v>0.75</v>
          </cell>
          <cell r="DM102">
            <v>0.75</v>
          </cell>
          <cell r="DO102">
            <v>26</v>
          </cell>
          <cell r="DP102">
            <v>0.5</v>
          </cell>
          <cell r="DQ102">
            <v>1.125</v>
          </cell>
          <cell r="DR102">
            <v>1.5</v>
          </cell>
          <cell r="DS102">
            <v>1.625</v>
          </cell>
          <cell r="DT102">
            <v>1.75</v>
          </cell>
          <cell r="DU102">
            <v>2.5</v>
          </cell>
          <cell r="DV102">
            <v>0.625</v>
          </cell>
          <cell r="DW102">
            <v>1.125</v>
          </cell>
          <cell r="DX102">
            <v>1.25</v>
          </cell>
          <cell r="DY102">
            <v>1.5</v>
          </cell>
          <cell r="DZ102">
            <v>2.25</v>
          </cell>
        </row>
        <row r="103">
          <cell r="CJ103">
            <v>0.75</v>
          </cell>
          <cell r="CK103" t="str">
            <v>5/8</v>
          </cell>
          <cell r="CL103" t="str">
            <v>3/4</v>
          </cell>
          <cell r="CM103" t="str">
            <v>3/4</v>
          </cell>
          <cell r="CN103" t="str">
            <v>3/4</v>
          </cell>
          <cell r="CO103" t="str">
            <v>7/8</v>
          </cell>
          <cell r="CP103" t="str">
            <v>7/8</v>
          </cell>
          <cell r="CQ103" t="str">
            <v>7/8</v>
          </cell>
          <cell r="CS103">
            <v>28</v>
          </cell>
          <cell r="CT103">
            <v>0.625</v>
          </cell>
          <cell r="CU103">
            <v>1.25</v>
          </cell>
          <cell r="CV103">
            <v>1.625</v>
          </cell>
          <cell r="CW103">
            <v>1.875</v>
          </cell>
          <cell r="CX103">
            <v>2</v>
          </cell>
          <cell r="CY103">
            <v>3</v>
          </cell>
          <cell r="CZ103">
            <v>0.75</v>
          </cell>
          <cell r="DA103">
            <v>1.25</v>
          </cell>
          <cell r="DB103">
            <v>1.5</v>
          </cell>
          <cell r="DC103">
            <v>1.75</v>
          </cell>
          <cell r="DD103">
            <v>2.75</v>
          </cell>
          <cell r="DF103">
            <v>0.75</v>
          </cell>
          <cell r="DG103" t="str">
            <v>.5</v>
          </cell>
          <cell r="DH103">
            <v>0.625</v>
          </cell>
          <cell r="DI103">
            <v>0.625</v>
          </cell>
          <cell r="DJ103">
            <v>0.625</v>
          </cell>
          <cell r="DK103">
            <v>0.75</v>
          </cell>
          <cell r="DL103">
            <v>0.75</v>
          </cell>
          <cell r="DM103">
            <v>0.75</v>
          </cell>
          <cell r="DO103">
            <v>28</v>
          </cell>
          <cell r="DP103">
            <v>0.5</v>
          </cell>
          <cell r="DQ103">
            <v>1.125</v>
          </cell>
          <cell r="DR103">
            <v>1.5</v>
          </cell>
          <cell r="DS103">
            <v>1.75</v>
          </cell>
          <cell r="DT103">
            <v>1.875</v>
          </cell>
          <cell r="DU103">
            <v>2.75</v>
          </cell>
          <cell r="DV103">
            <v>0.625</v>
          </cell>
          <cell r="DW103">
            <v>1.125</v>
          </cell>
          <cell r="DX103">
            <v>1.375</v>
          </cell>
          <cell r="DY103">
            <v>1.625</v>
          </cell>
          <cell r="DZ103">
            <v>2.5</v>
          </cell>
        </row>
        <row r="104">
          <cell r="CJ104">
            <v>1</v>
          </cell>
          <cell r="CK104" t="str">
            <v>5/8</v>
          </cell>
          <cell r="CL104" t="str">
            <v>3/4</v>
          </cell>
          <cell r="CM104" t="str">
            <v>3/4</v>
          </cell>
          <cell r="CN104" t="str">
            <v>3/4</v>
          </cell>
          <cell r="CO104" t="str">
            <v>1</v>
          </cell>
          <cell r="CP104" t="str">
            <v>1</v>
          </cell>
          <cell r="CQ104" t="str">
            <v>1</v>
          </cell>
          <cell r="CS104">
            <v>30</v>
          </cell>
          <cell r="CT104">
            <v>0.625</v>
          </cell>
          <cell r="CU104">
            <v>1.25</v>
          </cell>
          <cell r="CV104">
            <v>1.75</v>
          </cell>
          <cell r="CW104">
            <v>2</v>
          </cell>
          <cell r="CX104">
            <v>2</v>
          </cell>
          <cell r="CY104">
            <v>3</v>
          </cell>
          <cell r="CZ104">
            <v>0.75</v>
          </cell>
          <cell r="DA104">
            <v>1.375</v>
          </cell>
          <cell r="DB104">
            <v>1.5</v>
          </cell>
          <cell r="DC104">
            <v>1.875</v>
          </cell>
          <cell r="DD104">
            <v>3</v>
          </cell>
          <cell r="DF104">
            <v>1</v>
          </cell>
          <cell r="DG104" t="str">
            <v>.5</v>
          </cell>
          <cell r="DH104">
            <v>0.625</v>
          </cell>
          <cell r="DI104">
            <v>0.625</v>
          </cell>
          <cell r="DJ104">
            <v>0.625</v>
          </cell>
          <cell r="DK104">
            <v>0.875</v>
          </cell>
          <cell r="DL104">
            <v>0.875</v>
          </cell>
          <cell r="DM104">
            <v>0.875</v>
          </cell>
          <cell r="DO104">
            <v>30</v>
          </cell>
          <cell r="DP104">
            <v>0.5</v>
          </cell>
          <cell r="DQ104">
            <v>1.125</v>
          </cell>
          <cell r="DR104">
            <v>1.625</v>
          </cell>
          <cell r="DS104">
            <v>1.875</v>
          </cell>
          <cell r="DT104">
            <v>1.875</v>
          </cell>
          <cell r="DU104">
            <v>2.75</v>
          </cell>
          <cell r="DV104">
            <v>0.625</v>
          </cell>
          <cell r="DW104">
            <v>1.25</v>
          </cell>
          <cell r="DX104">
            <v>1.375</v>
          </cell>
          <cell r="DY104">
            <v>1.75</v>
          </cell>
          <cell r="DZ104">
            <v>2.75</v>
          </cell>
        </row>
        <row r="105">
          <cell r="CJ105">
            <v>1.25</v>
          </cell>
          <cell r="CK105" t="str">
            <v>5/8</v>
          </cell>
          <cell r="CL105" t="str">
            <v>3/4</v>
          </cell>
          <cell r="CM105" t="str">
            <v>3/4</v>
          </cell>
          <cell r="CN105" t="str">
            <v>3/4</v>
          </cell>
          <cell r="CO105" t="str">
            <v>1</v>
          </cell>
          <cell r="CP105" t="str">
            <v>1</v>
          </cell>
          <cell r="CQ105" t="str">
            <v>1-1/8</v>
          </cell>
          <cell r="CS105">
            <v>32</v>
          </cell>
          <cell r="CT105">
            <v>0.625</v>
          </cell>
          <cell r="CU105">
            <v>1.5</v>
          </cell>
          <cell r="CV105">
            <v>1.875</v>
          </cell>
          <cell r="CW105">
            <v>2</v>
          </cell>
          <cell r="CX105">
            <v>2.25</v>
          </cell>
          <cell r="CY105">
            <v>3.25</v>
          </cell>
          <cell r="CZ105">
            <v>0.75</v>
          </cell>
          <cell r="DA105">
            <v>1.5</v>
          </cell>
          <cell r="DB105">
            <v>1.625</v>
          </cell>
          <cell r="DC105">
            <v>2</v>
          </cell>
          <cell r="DD105">
            <v>3</v>
          </cell>
          <cell r="DF105">
            <v>1.25</v>
          </cell>
          <cell r="DG105" t="str">
            <v>.5</v>
          </cell>
          <cell r="DH105">
            <v>0.625</v>
          </cell>
          <cell r="DI105">
            <v>0.625</v>
          </cell>
          <cell r="DJ105">
            <v>0.625</v>
          </cell>
          <cell r="DK105">
            <v>0.875</v>
          </cell>
          <cell r="DL105">
            <v>0.875</v>
          </cell>
          <cell r="DM105">
            <v>1</v>
          </cell>
          <cell r="DO105">
            <v>32</v>
          </cell>
          <cell r="DP105">
            <v>0.5</v>
          </cell>
          <cell r="DQ105">
            <v>1.375</v>
          </cell>
          <cell r="DR105">
            <v>1.75</v>
          </cell>
          <cell r="DS105">
            <v>1.875</v>
          </cell>
          <cell r="DT105">
            <v>2.125</v>
          </cell>
          <cell r="DU105">
            <v>3</v>
          </cell>
          <cell r="DV105">
            <v>0.625</v>
          </cell>
          <cell r="DW105">
            <v>1.375</v>
          </cell>
          <cell r="DX105">
            <v>1.5</v>
          </cell>
          <cell r="DY105">
            <v>1.875</v>
          </cell>
          <cell r="DZ105">
            <v>2.75</v>
          </cell>
        </row>
        <row r="106">
          <cell r="CJ106">
            <v>1.5</v>
          </cell>
          <cell r="CK106" t="str">
            <v>5/8</v>
          </cell>
          <cell r="CL106" t="str">
            <v>7/8</v>
          </cell>
          <cell r="CM106" t="str">
            <v>7/8</v>
          </cell>
          <cell r="CN106" t="str">
            <v>7/8</v>
          </cell>
          <cell r="CO106" t="str">
            <v>1-1/8</v>
          </cell>
          <cell r="CP106" t="str">
            <v>1-1/8</v>
          </cell>
          <cell r="CQ106" t="str">
            <v>1-1/4</v>
          </cell>
          <cell r="CS106">
            <v>34</v>
          </cell>
          <cell r="CT106">
            <v>0.625</v>
          </cell>
          <cell r="CU106">
            <v>1.5</v>
          </cell>
          <cell r="CV106">
            <v>1.875</v>
          </cell>
          <cell r="CW106">
            <v>2</v>
          </cell>
          <cell r="CX106">
            <v>2.25</v>
          </cell>
          <cell r="CY106">
            <v>3.5</v>
          </cell>
          <cell r="CZ106">
            <v>0.875</v>
          </cell>
          <cell r="DA106">
            <v>1.5</v>
          </cell>
          <cell r="DB106">
            <v>1.625</v>
          </cell>
          <cell r="DC106">
            <v>2.25</v>
          </cell>
          <cell r="DD106">
            <v>3.25</v>
          </cell>
          <cell r="DF106">
            <v>1.5</v>
          </cell>
          <cell r="DG106" t="str">
            <v>.5</v>
          </cell>
          <cell r="DH106">
            <v>0.75</v>
          </cell>
          <cell r="DI106">
            <v>0.75</v>
          </cell>
          <cell r="DJ106">
            <v>0.75</v>
          </cell>
          <cell r="DK106">
            <v>1</v>
          </cell>
          <cell r="DL106">
            <v>1</v>
          </cell>
          <cell r="DM106">
            <v>1.125</v>
          </cell>
          <cell r="DO106">
            <v>34</v>
          </cell>
          <cell r="DP106">
            <v>0.5</v>
          </cell>
          <cell r="DQ106">
            <v>1.375</v>
          </cell>
          <cell r="DR106">
            <v>1.75</v>
          </cell>
          <cell r="DS106">
            <v>1.875</v>
          </cell>
          <cell r="DT106">
            <v>2.125</v>
          </cell>
          <cell r="DU106">
            <v>3.25</v>
          </cell>
          <cell r="DV106">
            <v>0.75</v>
          </cell>
          <cell r="DW106">
            <v>1.375</v>
          </cell>
          <cell r="DX106">
            <v>1.5</v>
          </cell>
          <cell r="DY106">
            <v>2</v>
          </cell>
          <cell r="DZ106">
            <v>3</v>
          </cell>
        </row>
        <row r="107">
          <cell r="CJ107">
            <v>2</v>
          </cell>
          <cell r="CK107" t="str">
            <v>3/4</v>
          </cell>
          <cell r="CL107" t="str">
            <v>3/4</v>
          </cell>
          <cell r="CM107" t="str">
            <v>3/4</v>
          </cell>
          <cell r="CN107" t="str">
            <v>3/4</v>
          </cell>
          <cell r="CO107" t="str">
            <v>1</v>
          </cell>
          <cell r="CP107" t="str">
            <v>1</v>
          </cell>
          <cell r="CQ107" t="str">
            <v>1-1/8</v>
          </cell>
          <cell r="CS107">
            <v>36</v>
          </cell>
          <cell r="CT107">
            <v>0.75</v>
          </cell>
          <cell r="CU107">
            <v>1.5</v>
          </cell>
          <cell r="CV107">
            <v>2</v>
          </cell>
          <cell r="CW107">
            <v>2</v>
          </cell>
          <cell r="CX107">
            <v>2.5</v>
          </cell>
          <cell r="CY107">
            <v>3.5</v>
          </cell>
          <cell r="CZ107">
            <v>0.875</v>
          </cell>
          <cell r="DA107">
            <v>1.625</v>
          </cell>
          <cell r="DB107">
            <v>1.75</v>
          </cell>
          <cell r="DC107">
            <v>2.25</v>
          </cell>
          <cell r="DD107">
            <v>3</v>
          </cell>
          <cell r="DF107">
            <v>2</v>
          </cell>
          <cell r="DG107">
            <v>0.625</v>
          </cell>
          <cell r="DH107">
            <v>0.625</v>
          </cell>
          <cell r="DI107">
            <v>0.625</v>
          </cell>
          <cell r="DJ107">
            <v>0.625</v>
          </cell>
          <cell r="DK107">
            <v>0.875</v>
          </cell>
          <cell r="DL107">
            <v>0.875</v>
          </cell>
          <cell r="DM107">
            <v>1</v>
          </cell>
          <cell r="DO107">
            <v>36</v>
          </cell>
          <cell r="DP107">
            <v>0.625</v>
          </cell>
          <cell r="DQ107">
            <v>1.375</v>
          </cell>
          <cell r="DR107">
            <v>1.875</v>
          </cell>
          <cell r="DS107">
            <v>1.875</v>
          </cell>
          <cell r="DT107">
            <v>2.25</v>
          </cell>
          <cell r="DU107">
            <v>3.25</v>
          </cell>
          <cell r="DV107">
            <v>0.75</v>
          </cell>
          <cell r="DW107">
            <v>1.5</v>
          </cell>
          <cell r="DX107">
            <v>1.625</v>
          </cell>
          <cell r="DY107">
            <v>2</v>
          </cell>
          <cell r="DZ107">
            <v>2.75</v>
          </cell>
        </row>
        <row r="108">
          <cell r="CJ108">
            <v>2.5</v>
          </cell>
          <cell r="CK108" t="str">
            <v>3/4</v>
          </cell>
          <cell r="CL108" t="str">
            <v>7/8</v>
          </cell>
          <cell r="CM108" t="str">
            <v>7/8</v>
          </cell>
          <cell r="CN108" t="str">
            <v>7/8</v>
          </cell>
          <cell r="CO108" t="str">
            <v>1-1/8</v>
          </cell>
          <cell r="CP108" t="str">
            <v>1-1/8</v>
          </cell>
          <cell r="CQ108" t="str">
            <v>1-1/4</v>
          </cell>
          <cell r="CS108">
            <v>38</v>
          </cell>
          <cell r="CT108">
            <v>0.75</v>
          </cell>
          <cell r="CU108">
            <v>1.5</v>
          </cell>
          <cell r="CV108">
            <v>1.5</v>
          </cell>
          <cell r="CW108">
            <v>1.75</v>
          </cell>
          <cell r="CX108">
            <v>2.25</v>
          </cell>
          <cell r="CY108">
            <v>3.5</v>
          </cell>
          <cell r="CZ108">
            <v>1</v>
          </cell>
          <cell r="DA108">
            <v>1.625</v>
          </cell>
          <cell r="DB108">
            <v>1.75</v>
          </cell>
          <cell r="DC108">
            <v>2.25</v>
          </cell>
          <cell r="DD108">
            <v>3.5</v>
          </cell>
          <cell r="DF108">
            <v>2.5</v>
          </cell>
          <cell r="DG108">
            <v>0.625</v>
          </cell>
          <cell r="DH108">
            <v>0.625</v>
          </cell>
          <cell r="DI108">
            <v>0.625</v>
          </cell>
          <cell r="DJ108">
            <v>0.625</v>
          </cell>
          <cell r="DK108">
            <v>1</v>
          </cell>
          <cell r="DL108">
            <v>1</v>
          </cell>
          <cell r="DM108">
            <v>1.125</v>
          </cell>
          <cell r="DO108">
            <v>38</v>
          </cell>
          <cell r="DP108">
            <v>0.625</v>
          </cell>
          <cell r="DQ108">
            <v>1.375</v>
          </cell>
          <cell r="DR108">
            <v>1.375</v>
          </cell>
          <cell r="DS108">
            <v>1.625</v>
          </cell>
          <cell r="DT108">
            <v>2</v>
          </cell>
          <cell r="DU108">
            <v>3.25</v>
          </cell>
          <cell r="DV108">
            <v>0.875</v>
          </cell>
          <cell r="DW108">
            <v>1.5</v>
          </cell>
          <cell r="DX108">
            <v>1.625</v>
          </cell>
          <cell r="DY108">
            <v>2</v>
          </cell>
          <cell r="DZ108">
            <v>3.25</v>
          </cell>
        </row>
        <row r="109">
          <cell r="CJ109">
            <v>3</v>
          </cell>
          <cell r="CK109" t="str">
            <v>3/4</v>
          </cell>
          <cell r="CL109" t="str">
            <v>7/8</v>
          </cell>
          <cell r="CM109" t="str">
            <v>7/8</v>
          </cell>
          <cell r="CN109" t="str">
            <v>7/8</v>
          </cell>
          <cell r="CO109" t="str">
            <v>7/8</v>
          </cell>
          <cell r="CP109" t="str">
            <v>1-1/4</v>
          </cell>
          <cell r="CQ109" t="str">
            <v>1-3/8</v>
          </cell>
          <cell r="CS109">
            <v>40</v>
          </cell>
          <cell r="CT109">
            <v>0.75</v>
          </cell>
          <cell r="CU109">
            <v>1.5</v>
          </cell>
          <cell r="CV109">
            <v>1.625</v>
          </cell>
          <cell r="CW109">
            <v>1.875</v>
          </cell>
          <cell r="CX109">
            <v>2.25</v>
          </cell>
          <cell r="CY109">
            <v>3.5</v>
          </cell>
          <cell r="CZ109">
            <v>1</v>
          </cell>
          <cell r="DA109">
            <v>1.625</v>
          </cell>
          <cell r="DB109">
            <v>1.875</v>
          </cell>
          <cell r="DC109">
            <v>2.25</v>
          </cell>
          <cell r="DD109">
            <v>3.5</v>
          </cell>
          <cell r="DF109">
            <v>3</v>
          </cell>
          <cell r="DG109">
            <v>0.625</v>
          </cell>
          <cell r="DH109">
            <v>0.75</v>
          </cell>
          <cell r="DI109">
            <v>0.75</v>
          </cell>
          <cell r="DJ109">
            <v>0.75</v>
          </cell>
          <cell r="DK109">
            <v>0.75</v>
          </cell>
          <cell r="DL109">
            <v>1.125</v>
          </cell>
          <cell r="DM109">
            <v>1.25</v>
          </cell>
          <cell r="DO109">
            <v>40</v>
          </cell>
          <cell r="DP109">
            <v>0.625</v>
          </cell>
          <cell r="DQ109">
            <v>1.375</v>
          </cell>
          <cell r="DR109">
            <v>1.5</v>
          </cell>
          <cell r="DS109">
            <v>1.75</v>
          </cell>
          <cell r="DT109">
            <v>2</v>
          </cell>
          <cell r="DU109">
            <v>3.25</v>
          </cell>
          <cell r="DV109">
            <v>0.875</v>
          </cell>
          <cell r="DW109">
            <v>1.5</v>
          </cell>
          <cell r="DX109">
            <v>1.75</v>
          </cell>
          <cell r="DY109">
            <v>2</v>
          </cell>
          <cell r="DZ109">
            <v>3.25</v>
          </cell>
        </row>
        <row r="110">
          <cell r="CJ110">
            <v>3.5</v>
          </cell>
          <cell r="CK110" t="str">
            <v>3/4</v>
          </cell>
          <cell r="CL110" t="str">
            <v>7/8</v>
          </cell>
          <cell r="CM110" t="str">
            <v>1</v>
          </cell>
          <cell r="CN110" t="str">
            <v>1</v>
          </cell>
          <cell r="CO110">
            <v>0</v>
          </cell>
          <cell r="CP110">
            <v>0</v>
          </cell>
          <cell r="CQ110">
            <v>0</v>
          </cell>
          <cell r="CS110">
            <v>42</v>
          </cell>
          <cell r="CT110">
            <v>0.75</v>
          </cell>
          <cell r="CU110">
            <v>1.5</v>
          </cell>
          <cell r="CV110">
            <v>1.625</v>
          </cell>
          <cell r="CW110">
            <v>1.875</v>
          </cell>
          <cell r="CX110">
            <v>2.5</v>
          </cell>
          <cell r="CY110">
            <v>3.5</v>
          </cell>
          <cell r="CZ110">
            <v>1</v>
          </cell>
          <cell r="DA110">
            <v>1.75</v>
          </cell>
          <cell r="DB110">
            <v>1.875</v>
          </cell>
          <cell r="DC110">
            <v>2.5</v>
          </cell>
          <cell r="DD110">
            <v>3.5</v>
          </cell>
          <cell r="DF110">
            <v>3.5</v>
          </cell>
          <cell r="DG110">
            <v>0.625</v>
          </cell>
          <cell r="DH110">
            <v>0.75</v>
          </cell>
          <cell r="DI110">
            <v>0.875</v>
          </cell>
          <cell r="DJ110">
            <v>0.875</v>
          </cell>
          <cell r="DK110">
            <v>0</v>
          </cell>
          <cell r="DL110">
            <v>0</v>
          </cell>
          <cell r="DM110">
            <v>0</v>
          </cell>
          <cell r="DO110">
            <v>42</v>
          </cell>
          <cell r="DP110">
            <v>0.625</v>
          </cell>
          <cell r="DQ110">
            <v>1.375</v>
          </cell>
          <cell r="DR110">
            <v>1.5</v>
          </cell>
          <cell r="DS110">
            <v>1.75</v>
          </cell>
          <cell r="DT110">
            <v>2.25</v>
          </cell>
          <cell r="DU110">
            <v>3.25</v>
          </cell>
          <cell r="DV110">
            <v>0.875</v>
          </cell>
          <cell r="DW110">
            <v>1.625</v>
          </cell>
          <cell r="DX110">
            <v>1.75</v>
          </cell>
          <cell r="DY110">
            <v>2.25</v>
          </cell>
          <cell r="DZ110">
            <v>3.25</v>
          </cell>
        </row>
        <row r="111">
          <cell r="CJ111">
            <v>4</v>
          </cell>
          <cell r="CK111" t="str">
            <v>3/4</v>
          </cell>
          <cell r="CL111" t="str">
            <v>7/8</v>
          </cell>
          <cell r="CM111" t="str">
            <v>1</v>
          </cell>
          <cell r="CN111" t="str">
            <v>1</v>
          </cell>
          <cell r="CO111" t="str">
            <v>1-1/8</v>
          </cell>
          <cell r="CP111" t="str">
            <v>1-3/8</v>
          </cell>
          <cell r="CQ111" t="str">
            <v>1-5/8</v>
          </cell>
          <cell r="CS111">
            <v>44</v>
          </cell>
          <cell r="CT111">
            <v>0.875</v>
          </cell>
          <cell r="CU111">
            <v>1.5</v>
          </cell>
          <cell r="CV111">
            <v>1.75</v>
          </cell>
          <cell r="CW111">
            <v>2</v>
          </cell>
          <cell r="CX111">
            <v>2.5</v>
          </cell>
          <cell r="CY111">
            <v>3.75</v>
          </cell>
          <cell r="CZ111">
            <v>1</v>
          </cell>
          <cell r="DA111">
            <v>1.75</v>
          </cell>
          <cell r="DB111">
            <v>2</v>
          </cell>
          <cell r="DC111">
            <v>2.5</v>
          </cell>
          <cell r="DD111">
            <v>3.75</v>
          </cell>
          <cell r="DF111">
            <v>4</v>
          </cell>
          <cell r="DG111">
            <v>0.625</v>
          </cell>
          <cell r="DH111">
            <v>0.75</v>
          </cell>
          <cell r="DI111">
            <v>0.875</v>
          </cell>
          <cell r="DJ111">
            <v>0.875</v>
          </cell>
          <cell r="DK111">
            <v>1</v>
          </cell>
          <cell r="DL111">
            <v>1.25</v>
          </cell>
          <cell r="DM111">
            <v>1.375</v>
          </cell>
          <cell r="DO111">
            <v>44</v>
          </cell>
          <cell r="DP111">
            <v>0.75</v>
          </cell>
          <cell r="DQ111">
            <v>1.375</v>
          </cell>
          <cell r="DR111">
            <v>1.625</v>
          </cell>
          <cell r="DS111">
            <v>1.875</v>
          </cell>
          <cell r="DT111">
            <v>2.25</v>
          </cell>
          <cell r="DU111">
            <v>3.5</v>
          </cell>
          <cell r="DV111">
            <v>0.875</v>
          </cell>
          <cell r="DW111">
            <v>1.625</v>
          </cell>
          <cell r="DX111">
            <v>1.875</v>
          </cell>
          <cell r="DY111">
            <v>2.25</v>
          </cell>
          <cell r="DZ111">
            <v>3.5</v>
          </cell>
        </row>
        <row r="112">
          <cell r="CJ112">
            <v>5</v>
          </cell>
          <cell r="CK112" t="str">
            <v>7/8</v>
          </cell>
          <cell r="CL112" t="str">
            <v>7/8</v>
          </cell>
          <cell r="CM112" t="str">
            <v>1</v>
          </cell>
          <cell r="CN112" t="str">
            <v>1-1/8</v>
          </cell>
          <cell r="CO112" t="str">
            <v>1-1/4</v>
          </cell>
          <cell r="CP112" t="str">
            <v>1-5/8</v>
          </cell>
          <cell r="CQ112" t="str">
            <v>1-7/8</v>
          </cell>
          <cell r="CS112">
            <v>46</v>
          </cell>
          <cell r="CT112">
            <v>0.875</v>
          </cell>
          <cell r="CU112">
            <v>1.5</v>
          </cell>
          <cell r="CV112">
            <v>1.875</v>
          </cell>
          <cell r="CW112">
            <v>2</v>
          </cell>
          <cell r="CX112">
            <v>2.5</v>
          </cell>
          <cell r="CY112">
            <v>4</v>
          </cell>
          <cell r="CZ112">
            <v>1.125</v>
          </cell>
          <cell r="DA112">
            <v>1.875</v>
          </cell>
          <cell r="DB112">
            <v>2</v>
          </cell>
          <cell r="DC112">
            <v>2.5</v>
          </cell>
          <cell r="DD112">
            <v>4</v>
          </cell>
          <cell r="DF112">
            <v>5</v>
          </cell>
          <cell r="DG112">
            <v>0.75</v>
          </cell>
          <cell r="DH112">
            <v>0.75</v>
          </cell>
          <cell r="DI112">
            <v>0.875</v>
          </cell>
          <cell r="DJ112">
            <v>1</v>
          </cell>
          <cell r="DK112">
            <v>1.125</v>
          </cell>
          <cell r="DL112">
            <v>1.375</v>
          </cell>
          <cell r="DM112">
            <v>1.75</v>
          </cell>
          <cell r="DO112">
            <v>46</v>
          </cell>
          <cell r="DP112">
            <v>0.75</v>
          </cell>
          <cell r="DQ112">
            <v>1.375</v>
          </cell>
          <cell r="DR112">
            <v>1.75</v>
          </cell>
          <cell r="DS112">
            <v>1.875</v>
          </cell>
          <cell r="DT112">
            <v>2.25</v>
          </cell>
          <cell r="DU112">
            <v>3.75</v>
          </cell>
          <cell r="DV112">
            <v>1</v>
          </cell>
          <cell r="DW112">
            <v>1.75</v>
          </cell>
          <cell r="DX112">
            <v>1.875</v>
          </cell>
          <cell r="DY112">
            <v>2.25</v>
          </cell>
          <cell r="DZ112">
            <v>3.75</v>
          </cell>
        </row>
        <row r="113">
          <cell r="CJ113">
            <v>6</v>
          </cell>
          <cell r="CK113" t="str">
            <v>7/8</v>
          </cell>
          <cell r="CL113" t="str">
            <v>7/8</v>
          </cell>
          <cell r="CM113" t="str">
            <v>1</v>
          </cell>
          <cell r="CN113" t="str">
            <v>1-1/8</v>
          </cell>
          <cell r="CO113" t="str">
            <v>1-1/8</v>
          </cell>
          <cell r="CP113" t="str">
            <v>1-1/2</v>
          </cell>
          <cell r="CQ113" t="str">
            <v>2-1/8</v>
          </cell>
          <cell r="CS113">
            <v>48</v>
          </cell>
          <cell r="CT113">
            <v>0.875</v>
          </cell>
          <cell r="CU113">
            <v>1.5</v>
          </cell>
          <cell r="CV113">
            <v>1.875</v>
          </cell>
          <cell r="CW113">
            <v>2.25</v>
          </cell>
          <cell r="CX113">
            <v>2.75</v>
          </cell>
          <cell r="CY113">
            <v>4</v>
          </cell>
          <cell r="CZ113">
            <v>1.125</v>
          </cell>
          <cell r="DA113">
            <v>1.875</v>
          </cell>
          <cell r="DB113">
            <v>2.25</v>
          </cell>
          <cell r="DC113">
            <v>2.75</v>
          </cell>
          <cell r="DD113">
            <v>4</v>
          </cell>
          <cell r="DF113">
            <v>6</v>
          </cell>
          <cell r="DG113">
            <v>0.75</v>
          </cell>
          <cell r="DH113">
            <v>0.75</v>
          </cell>
          <cell r="DI113">
            <v>0.875</v>
          </cell>
          <cell r="DJ113">
            <v>1</v>
          </cell>
          <cell r="DK113">
            <v>1.125</v>
          </cell>
          <cell r="DL113">
            <v>1.375</v>
          </cell>
          <cell r="DM113">
            <v>2</v>
          </cell>
          <cell r="DO113">
            <v>48</v>
          </cell>
          <cell r="DP113">
            <v>0.75</v>
          </cell>
          <cell r="DQ113">
            <v>1.375</v>
          </cell>
          <cell r="DR113">
            <v>1.75</v>
          </cell>
          <cell r="DS113">
            <v>2</v>
          </cell>
          <cell r="DT113">
            <v>2.75</v>
          </cell>
          <cell r="DU113">
            <v>3.75</v>
          </cell>
          <cell r="DV113">
            <v>1</v>
          </cell>
          <cell r="DW113">
            <v>1.75</v>
          </cell>
          <cell r="DX113">
            <v>2</v>
          </cell>
          <cell r="DY113">
            <v>2.5</v>
          </cell>
          <cell r="DZ113">
            <v>3.75</v>
          </cell>
        </row>
        <row r="114">
          <cell r="CJ114">
            <v>8</v>
          </cell>
          <cell r="CK114" t="str">
            <v>7/8</v>
          </cell>
          <cell r="CL114" t="str">
            <v>1</v>
          </cell>
          <cell r="CM114" t="str">
            <v>1-1/8</v>
          </cell>
          <cell r="CN114" t="str">
            <v>1-1/4</v>
          </cell>
          <cell r="CO114" t="str">
            <v>1-3/8</v>
          </cell>
          <cell r="CP114" t="str">
            <v>1-3/4</v>
          </cell>
          <cell r="CQ114" t="str">
            <v>2-1/8</v>
          </cell>
          <cell r="CS114">
            <v>50</v>
          </cell>
          <cell r="CT114">
            <v>0.875</v>
          </cell>
          <cell r="CU114">
            <v>1.75</v>
          </cell>
          <cell r="CV114">
            <v>2</v>
          </cell>
          <cell r="CW114">
            <v>2.25</v>
          </cell>
          <cell r="CX114">
            <v>3</v>
          </cell>
          <cell r="CY114">
            <v>0</v>
          </cell>
          <cell r="CZ114">
            <v>1.125</v>
          </cell>
          <cell r="DA114">
            <v>1.875</v>
          </cell>
          <cell r="DB114">
            <v>2.25</v>
          </cell>
          <cell r="DC114">
            <v>3</v>
          </cell>
          <cell r="DD114">
            <v>0</v>
          </cell>
          <cell r="DF114">
            <v>8</v>
          </cell>
          <cell r="DG114">
            <v>0.75</v>
          </cell>
          <cell r="DH114">
            <v>0.875</v>
          </cell>
          <cell r="DI114">
            <v>1</v>
          </cell>
          <cell r="DJ114">
            <v>1.125</v>
          </cell>
          <cell r="DK114">
            <v>1.25</v>
          </cell>
          <cell r="DL114">
            <v>1.625</v>
          </cell>
          <cell r="DM114">
            <v>2</v>
          </cell>
          <cell r="DO114">
            <v>50</v>
          </cell>
          <cell r="DP114">
            <v>0.75</v>
          </cell>
          <cell r="DQ114">
            <v>1.625</v>
          </cell>
          <cell r="DR114">
            <v>1.875</v>
          </cell>
          <cell r="DS114">
            <v>2</v>
          </cell>
          <cell r="DT114">
            <v>2.75</v>
          </cell>
          <cell r="DU114">
            <v>0</v>
          </cell>
          <cell r="DV114">
            <v>1</v>
          </cell>
          <cell r="DW114">
            <v>1.75</v>
          </cell>
          <cell r="DX114">
            <v>2</v>
          </cell>
          <cell r="DY114">
            <v>2.75</v>
          </cell>
          <cell r="DZ114">
            <v>0</v>
          </cell>
        </row>
        <row r="115">
          <cell r="CJ115">
            <v>10</v>
          </cell>
          <cell r="CK115" t="str">
            <v>1</v>
          </cell>
          <cell r="CL115" t="str">
            <v>1-1/8</v>
          </cell>
          <cell r="CM115" t="str">
            <v>1-1/4</v>
          </cell>
          <cell r="CN115" t="str">
            <v>1-3/8</v>
          </cell>
          <cell r="CO115" t="str">
            <v>1-3/8</v>
          </cell>
          <cell r="CP115" t="str">
            <v>2</v>
          </cell>
          <cell r="CQ115" t="str">
            <v>2-5/8</v>
          </cell>
          <cell r="CS115">
            <v>52</v>
          </cell>
          <cell r="CT115">
            <v>0.875</v>
          </cell>
          <cell r="CU115">
            <v>1.75</v>
          </cell>
          <cell r="CV115">
            <v>2</v>
          </cell>
          <cell r="CW115">
            <v>2.25</v>
          </cell>
          <cell r="CX115">
            <v>3</v>
          </cell>
          <cell r="CY115">
            <v>0</v>
          </cell>
          <cell r="CZ115">
            <v>1.125</v>
          </cell>
          <cell r="DA115">
            <v>1.875</v>
          </cell>
          <cell r="DB115">
            <v>2.25</v>
          </cell>
          <cell r="DC115">
            <v>3</v>
          </cell>
          <cell r="DD115">
            <v>0</v>
          </cell>
          <cell r="DF115">
            <v>10</v>
          </cell>
          <cell r="DG115">
            <v>0.875</v>
          </cell>
          <cell r="DH115">
            <v>1</v>
          </cell>
          <cell r="DI115">
            <v>1.125</v>
          </cell>
          <cell r="DJ115">
            <v>1.25</v>
          </cell>
          <cell r="DK115">
            <v>1.25</v>
          </cell>
          <cell r="DL115">
            <v>1.875</v>
          </cell>
          <cell r="DM115">
            <v>2.375</v>
          </cell>
          <cell r="DO115">
            <v>52</v>
          </cell>
          <cell r="DP115">
            <v>0.75</v>
          </cell>
          <cell r="DQ115">
            <v>1.625</v>
          </cell>
          <cell r="DR115">
            <v>1.875</v>
          </cell>
          <cell r="DS115">
            <v>2</v>
          </cell>
          <cell r="DT115">
            <v>2.75</v>
          </cell>
          <cell r="DU115">
            <v>0</v>
          </cell>
          <cell r="DV115">
            <v>1</v>
          </cell>
          <cell r="DW115">
            <v>1.75</v>
          </cell>
          <cell r="DX115">
            <v>2</v>
          </cell>
          <cell r="DY115">
            <v>2.75</v>
          </cell>
          <cell r="DZ115">
            <v>0</v>
          </cell>
        </row>
        <row r="116">
          <cell r="CJ116">
            <v>12</v>
          </cell>
          <cell r="CK116" t="str">
            <v>1</v>
          </cell>
          <cell r="CL116" t="str">
            <v>1-1/4</v>
          </cell>
          <cell r="CM116" t="str">
            <v>1-3/8</v>
          </cell>
          <cell r="CN116" t="str">
            <v>1-3/8</v>
          </cell>
          <cell r="CO116" t="str">
            <v>1-3/8</v>
          </cell>
          <cell r="CP116" t="str">
            <v>2-1/8</v>
          </cell>
          <cell r="CQ116" t="str">
            <v>2-7/8</v>
          </cell>
          <cell r="CS116">
            <v>54</v>
          </cell>
          <cell r="CT116">
            <v>0.875</v>
          </cell>
          <cell r="CU116">
            <v>1.75</v>
          </cell>
          <cell r="CV116">
            <v>2.25</v>
          </cell>
          <cell r="CW116">
            <v>2.5</v>
          </cell>
          <cell r="CX116">
            <v>3</v>
          </cell>
          <cell r="CY116">
            <v>0</v>
          </cell>
          <cell r="CZ116">
            <v>1.125</v>
          </cell>
          <cell r="DA116">
            <v>1.875</v>
          </cell>
          <cell r="DB116">
            <v>2.5</v>
          </cell>
          <cell r="DC116">
            <v>3</v>
          </cell>
          <cell r="DD116">
            <v>0</v>
          </cell>
          <cell r="DF116">
            <v>12</v>
          </cell>
          <cell r="DG116">
            <v>0.875</v>
          </cell>
          <cell r="DH116">
            <v>1.125</v>
          </cell>
          <cell r="DI116">
            <v>1.25</v>
          </cell>
          <cell r="DJ116">
            <v>1.25</v>
          </cell>
          <cell r="DK116">
            <v>1.25</v>
          </cell>
          <cell r="DL116">
            <v>2</v>
          </cell>
          <cell r="DM116">
            <v>2.75</v>
          </cell>
          <cell r="DO116">
            <v>54</v>
          </cell>
          <cell r="DP116">
            <v>0.75</v>
          </cell>
          <cell r="DQ116">
            <v>1.625</v>
          </cell>
          <cell r="DR116">
            <v>2</v>
          </cell>
          <cell r="DS116">
            <v>2.25</v>
          </cell>
          <cell r="DT116">
            <v>2.75</v>
          </cell>
          <cell r="DU116">
            <v>0</v>
          </cell>
          <cell r="DV116">
            <v>1</v>
          </cell>
          <cell r="DW116">
            <v>1.75</v>
          </cell>
          <cell r="DX116">
            <v>2.25</v>
          </cell>
          <cell r="DY116">
            <v>2.75</v>
          </cell>
          <cell r="DZ116">
            <v>0</v>
          </cell>
        </row>
        <row r="117">
          <cell r="CJ117">
            <v>14</v>
          </cell>
          <cell r="CK117" t="str">
            <v>1-1/8</v>
          </cell>
          <cell r="CL117" t="str">
            <v>1-1/4</v>
          </cell>
          <cell r="CM117" t="str">
            <v>1-3/8</v>
          </cell>
          <cell r="CN117" t="str">
            <v>1-1/2</v>
          </cell>
          <cell r="CO117" t="str">
            <v>1-1/2</v>
          </cell>
          <cell r="CP117" t="str">
            <v>2-3/8</v>
          </cell>
          <cell r="CQ117">
            <v>0</v>
          </cell>
          <cell r="CS117">
            <v>56</v>
          </cell>
          <cell r="CT117">
            <v>1</v>
          </cell>
          <cell r="CU117">
            <v>1.75</v>
          </cell>
          <cell r="CV117">
            <v>2.25</v>
          </cell>
          <cell r="CW117">
            <v>2.5</v>
          </cell>
          <cell r="CX117">
            <v>3.25</v>
          </cell>
          <cell r="CY117">
            <v>0</v>
          </cell>
          <cell r="CZ117">
            <v>1.125</v>
          </cell>
          <cell r="DA117">
            <v>2.25</v>
          </cell>
          <cell r="DB117">
            <v>2.5</v>
          </cell>
          <cell r="DC117">
            <v>3.25</v>
          </cell>
          <cell r="DD117">
            <v>0</v>
          </cell>
          <cell r="DF117">
            <v>14</v>
          </cell>
          <cell r="DG117">
            <v>1</v>
          </cell>
          <cell r="DH117">
            <v>1.125</v>
          </cell>
          <cell r="DI117">
            <v>1.25</v>
          </cell>
          <cell r="DJ117">
            <v>1.375</v>
          </cell>
          <cell r="DK117">
            <v>1.375</v>
          </cell>
          <cell r="DL117">
            <v>2.25</v>
          </cell>
          <cell r="DM117">
            <v>0</v>
          </cell>
          <cell r="DO117">
            <v>56</v>
          </cell>
          <cell r="DP117">
            <v>0.875</v>
          </cell>
          <cell r="DQ117">
            <v>1.625</v>
          </cell>
          <cell r="DR117">
            <v>2</v>
          </cell>
          <cell r="DS117">
            <v>2.25</v>
          </cell>
          <cell r="DT117">
            <v>3</v>
          </cell>
          <cell r="DU117">
            <v>0</v>
          </cell>
          <cell r="DV117">
            <v>1</v>
          </cell>
          <cell r="DW117">
            <v>2.125</v>
          </cell>
          <cell r="DX117">
            <v>2.25</v>
          </cell>
          <cell r="DY117">
            <v>3</v>
          </cell>
          <cell r="DZ117">
            <v>0</v>
          </cell>
        </row>
        <row r="118">
          <cell r="CJ118">
            <v>16</v>
          </cell>
          <cell r="CK118" t="str">
            <v>1-1/8</v>
          </cell>
          <cell r="CL118" t="str">
            <v>1-3/8</v>
          </cell>
          <cell r="CM118" t="str">
            <v>1-1/2</v>
          </cell>
          <cell r="CN118" t="str">
            <v>1-5/8</v>
          </cell>
          <cell r="CO118" t="str">
            <v>1-5/8</v>
          </cell>
          <cell r="CP118" t="str">
            <v>2-5/8</v>
          </cell>
          <cell r="CQ118">
            <v>0</v>
          </cell>
          <cell r="CS118">
            <v>58</v>
          </cell>
          <cell r="CT118">
            <v>1</v>
          </cell>
          <cell r="CU118">
            <v>1.75</v>
          </cell>
          <cell r="CV118">
            <v>2.25</v>
          </cell>
          <cell r="CW118">
            <v>2.5</v>
          </cell>
          <cell r="CX118">
            <v>3.25</v>
          </cell>
          <cell r="CY118">
            <v>0</v>
          </cell>
          <cell r="CZ118">
            <v>1.25</v>
          </cell>
          <cell r="DA118">
            <v>2.25</v>
          </cell>
          <cell r="DB118">
            <v>2.5</v>
          </cell>
          <cell r="DC118">
            <v>3.25</v>
          </cell>
          <cell r="DD118">
            <v>0</v>
          </cell>
          <cell r="DF118">
            <v>16</v>
          </cell>
          <cell r="DG118">
            <v>1</v>
          </cell>
          <cell r="DH118">
            <v>1.25</v>
          </cell>
          <cell r="DI118">
            <v>1.375</v>
          </cell>
          <cell r="DJ118">
            <v>1.375</v>
          </cell>
          <cell r="DK118">
            <v>1.375</v>
          </cell>
          <cell r="DL118">
            <v>2.375</v>
          </cell>
          <cell r="DM118">
            <v>0</v>
          </cell>
          <cell r="DO118">
            <v>58</v>
          </cell>
          <cell r="DP118">
            <v>0.875</v>
          </cell>
          <cell r="DQ118">
            <v>1.625</v>
          </cell>
          <cell r="DR118">
            <v>2</v>
          </cell>
          <cell r="DS118">
            <v>2.25</v>
          </cell>
          <cell r="DT118">
            <v>3</v>
          </cell>
          <cell r="DU118">
            <v>0</v>
          </cell>
          <cell r="DV118">
            <v>1.125</v>
          </cell>
          <cell r="DW118">
            <v>2.125</v>
          </cell>
          <cell r="DX118">
            <v>2.25</v>
          </cell>
          <cell r="DY118">
            <v>3</v>
          </cell>
          <cell r="DZ118">
            <v>0</v>
          </cell>
        </row>
        <row r="119">
          <cell r="CJ119">
            <v>18</v>
          </cell>
          <cell r="CK119" t="str">
            <v>1-1/4</v>
          </cell>
          <cell r="CL119" t="str">
            <v>1-3/8</v>
          </cell>
          <cell r="CM119" t="str">
            <v>1-1/2</v>
          </cell>
          <cell r="CN119" t="str">
            <v>1-3/4</v>
          </cell>
          <cell r="CO119" t="str">
            <v>1-7/8</v>
          </cell>
          <cell r="CP119" t="str">
            <v>2-7/8</v>
          </cell>
          <cell r="CQ119">
            <v>0</v>
          </cell>
          <cell r="CS119">
            <v>60</v>
          </cell>
          <cell r="CT119">
            <v>1</v>
          </cell>
          <cell r="CU119">
            <v>1.75</v>
          </cell>
          <cell r="CV119">
            <v>2.25</v>
          </cell>
          <cell r="CW119">
            <v>2.75</v>
          </cell>
          <cell r="CX119">
            <v>3.5</v>
          </cell>
          <cell r="CY119">
            <v>0</v>
          </cell>
          <cell r="CZ119">
            <v>1.25</v>
          </cell>
          <cell r="DA119">
            <v>2.25</v>
          </cell>
          <cell r="DB119">
            <v>2.75</v>
          </cell>
          <cell r="DC119">
            <v>3.5</v>
          </cell>
          <cell r="DD119">
            <v>0</v>
          </cell>
          <cell r="DF119">
            <v>18</v>
          </cell>
          <cell r="DG119">
            <v>1.125</v>
          </cell>
          <cell r="DH119">
            <v>1.25</v>
          </cell>
          <cell r="DI119">
            <v>1.375</v>
          </cell>
          <cell r="DJ119">
            <v>1.625</v>
          </cell>
          <cell r="DK119">
            <v>1.75</v>
          </cell>
          <cell r="DL119">
            <v>2.75</v>
          </cell>
          <cell r="DM119">
            <v>0</v>
          </cell>
          <cell r="DO119">
            <v>60</v>
          </cell>
          <cell r="DP119">
            <v>0.875</v>
          </cell>
          <cell r="DQ119">
            <v>1.625</v>
          </cell>
          <cell r="DR119">
            <v>2</v>
          </cell>
          <cell r="DS119">
            <v>2.5</v>
          </cell>
          <cell r="DT119">
            <v>3.25</v>
          </cell>
          <cell r="DU119">
            <v>0</v>
          </cell>
          <cell r="DV119">
            <v>1.125</v>
          </cell>
          <cell r="DW119">
            <v>2.125</v>
          </cell>
          <cell r="DX119">
            <v>2.5</v>
          </cell>
          <cell r="DY119">
            <v>3.25</v>
          </cell>
          <cell r="DZ119">
            <v>0</v>
          </cell>
        </row>
        <row r="120">
          <cell r="CJ120">
            <v>20</v>
          </cell>
          <cell r="CK120" t="str">
            <v>1-1/4</v>
          </cell>
          <cell r="CL120" t="str">
            <v>1-3/8</v>
          </cell>
          <cell r="CM120" t="str">
            <v>1-5/8</v>
          </cell>
          <cell r="CN120" t="str">
            <v>1-3/4</v>
          </cell>
          <cell r="CO120" t="str">
            <v>2</v>
          </cell>
          <cell r="CP120" t="str">
            <v>3-1/8</v>
          </cell>
          <cell r="CQ120">
            <v>0</v>
          </cell>
          <cell r="DF120">
            <v>20</v>
          </cell>
          <cell r="DG120">
            <v>1.125</v>
          </cell>
          <cell r="DH120">
            <v>1.25</v>
          </cell>
          <cell r="DI120">
            <v>1.375</v>
          </cell>
          <cell r="DJ120">
            <v>1.625</v>
          </cell>
          <cell r="DK120">
            <v>1.875</v>
          </cell>
          <cell r="DL120">
            <v>3</v>
          </cell>
          <cell r="DM120">
            <v>0</v>
          </cell>
        </row>
        <row r="121">
          <cell r="CJ121">
            <v>24</v>
          </cell>
          <cell r="CK121" t="str">
            <v>1-3/8</v>
          </cell>
          <cell r="CL121" t="str">
            <v>1-5/8</v>
          </cell>
          <cell r="CM121" t="str">
            <v>1-7/8</v>
          </cell>
          <cell r="CN121" t="str">
            <v>2</v>
          </cell>
          <cell r="CO121" t="str">
            <v>2-1/2</v>
          </cell>
          <cell r="CP121" t="str">
            <v>3-5/8</v>
          </cell>
          <cell r="CQ121">
            <v>0</v>
          </cell>
          <cell r="DF121">
            <v>24</v>
          </cell>
          <cell r="DG121">
            <v>1.25</v>
          </cell>
          <cell r="DH121">
            <v>1.375</v>
          </cell>
          <cell r="DI121">
            <v>1.75</v>
          </cell>
          <cell r="DJ121">
            <v>1.875</v>
          </cell>
          <cell r="DK121">
            <v>2.375</v>
          </cell>
          <cell r="DL121">
            <v>3.375</v>
          </cell>
          <cell r="DM121">
            <v>0</v>
          </cell>
        </row>
        <row r="125">
          <cell r="CJ125" t="str">
            <v>Size</v>
          </cell>
          <cell r="CK125">
            <v>150</v>
          </cell>
          <cell r="CL125">
            <v>300</v>
          </cell>
          <cell r="CM125">
            <v>400</v>
          </cell>
          <cell r="CN125">
            <v>600</v>
          </cell>
          <cell r="CO125">
            <v>900</v>
          </cell>
          <cell r="CP125">
            <v>1500</v>
          </cell>
          <cell r="CQ125">
            <v>2500</v>
          </cell>
          <cell r="CS125" t="str">
            <v>Size</v>
          </cell>
          <cell r="CT125" t="str">
            <v>75# Series B</v>
          </cell>
          <cell r="CU125" t="str">
            <v>150# Series A</v>
          </cell>
          <cell r="CV125" t="str">
            <v>300# Series A</v>
          </cell>
          <cell r="CW125" t="str">
            <v>400# Series A</v>
          </cell>
          <cell r="CX125" t="str">
            <v>600# Series A</v>
          </cell>
          <cell r="CY125" t="str">
            <v>900# Series A</v>
          </cell>
          <cell r="CZ125" t="str">
            <v>150# Series B</v>
          </cell>
          <cell r="DA125" t="str">
            <v>300# Series B</v>
          </cell>
          <cell r="DB125" t="str">
            <v>400# Series B</v>
          </cell>
          <cell r="DC125" t="str">
            <v>600# Series B</v>
          </cell>
          <cell r="DD125" t="str">
            <v>900# Series B</v>
          </cell>
        </row>
        <row r="126">
          <cell r="CJ126">
            <v>0.5</v>
          </cell>
          <cell r="CK126">
            <v>4</v>
          </cell>
          <cell r="CL126">
            <v>4</v>
          </cell>
          <cell r="CM126">
            <v>4</v>
          </cell>
          <cell r="CN126">
            <v>4</v>
          </cell>
          <cell r="CO126">
            <v>4</v>
          </cell>
          <cell r="CP126">
            <v>4</v>
          </cell>
          <cell r="CQ126">
            <v>4</v>
          </cell>
          <cell r="CS126">
            <v>26</v>
          </cell>
          <cell r="CT126">
            <v>36</v>
          </cell>
          <cell r="CU126">
            <v>24</v>
          </cell>
          <cell r="CV126">
            <v>28</v>
          </cell>
          <cell r="CW126">
            <v>28</v>
          </cell>
          <cell r="CX126">
            <v>28</v>
          </cell>
          <cell r="CY126">
            <v>20</v>
          </cell>
          <cell r="CZ126">
            <v>36</v>
          </cell>
          <cell r="DA126">
            <v>32</v>
          </cell>
          <cell r="DB126">
            <v>28</v>
          </cell>
          <cell r="DC126">
            <v>28</v>
          </cell>
          <cell r="DD126">
            <v>20</v>
          </cell>
        </row>
        <row r="127">
          <cell r="CJ127">
            <v>0.75</v>
          </cell>
          <cell r="CK127">
            <v>4</v>
          </cell>
          <cell r="CL127">
            <v>4</v>
          </cell>
          <cell r="CM127">
            <v>4</v>
          </cell>
          <cell r="CN127">
            <v>4</v>
          </cell>
          <cell r="CO127">
            <v>4</v>
          </cell>
          <cell r="CP127">
            <v>4</v>
          </cell>
          <cell r="CQ127">
            <v>4</v>
          </cell>
          <cell r="CS127">
            <v>28</v>
          </cell>
          <cell r="CT127">
            <v>40</v>
          </cell>
          <cell r="CU127">
            <v>28</v>
          </cell>
          <cell r="CV127">
            <v>28</v>
          </cell>
          <cell r="CW127">
            <v>28</v>
          </cell>
          <cell r="CX127">
            <v>28</v>
          </cell>
          <cell r="CY127">
            <v>20</v>
          </cell>
          <cell r="CZ127">
            <v>40</v>
          </cell>
          <cell r="DA127">
            <v>36</v>
          </cell>
          <cell r="DB127">
            <v>24</v>
          </cell>
          <cell r="DC127">
            <v>28</v>
          </cell>
          <cell r="DD127">
            <v>20</v>
          </cell>
        </row>
        <row r="128">
          <cell r="CJ128">
            <v>1</v>
          </cell>
          <cell r="CK128">
            <v>4</v>
          </cell>
          <cell r="CL128">
            <v>4</v>
          </cell>
          <cell r="CM128">
            <v>4</v>
          </cell>
          <cell r="CN128">
            <v>4</v>
          </cell>
          <cell r="CO128">
            <v>4</v>
          </cell>
          <cell r="CP128">
            <v>4</v>
          </cell>
          <cell r="CQ128">
            <v>4</v>
          </cell>
          <cell r="CS128">
            <v>30</v>
          </cell>
          <cell r="CT128">
            <v>44</v>
          </cell>
          <cell r="CU128">
            <v>28</v>
          </cell>
          <cell r="CV128">
            <v>28</v>
          </cell>
          <cell r="CW128">
            <v>28</v>
          </cell>
          <cell r="CX128">
            <v>28</v>
          </cell>
          <cell r="CY128">
            <v>20</v>
          </cell>
          <cell r="CZ128">
            <v>44</v>
          </cell>
          <cell r="DA128">
            <v>36</v>
          </cell>
          <cell r="DB128">
            <v>28</v>
          </cell>
          <cell r="DC128">
            <v>28</v>
          </cell>
          <cell r="DD128">
            <v>20</v>
          </cell>
        </row>
        <row r="129">
          <cell r="CJ129">
            <v>1.25</v>
          </cell>
          <cell r="CK129">
            <v>4</v>
          </cell>
          <cell r="CL129">
            <v>4</v>
          </cell>
          <cell r="CM129">
            <v>4</v>
          </cell>
          <cell r="CN129">
            <v>4</v>
          </cell>
          <cell r="CO129">
            <v>4</v>
          </cell>
          <cell r="CP129">
            <v>4</v>
          </cell>
          <cell r="CQ129">
            <v>4</v>
          </cell>
          <cell r="CS129">
            <v>32</v>
          </cell>
          <cell r="CT129">
            <v>48</v>
          </cell>
          <cell r="CU129">
            <v>28</v>
          </cell>
          <cell r="CV129">
            <v>28</v>
          </cell>
          <cell r="CW129">
            <v>28</v>
          </cell>
          <cell r="CX129">
            <v>28</v>
          </cell>
          <cell r="CY129">
            <v>20</v>
          </cell>
          <cell r="CZ129">
            <v>48</v>
          </cell>
          <cell r="DA129">
            <v>32</v>
          </cell>
          <cell r="DB129">
            <v>28</v>
          </cell>
          <cell r="DC129">
            <v>28</v>
          </cell>
          <cell r="DD129">
            <v>20</v>
          </cell>
        </row>
        <row r="130">
          <cell r="CJ130">
            <v>1.5</v>
          </cell>
          <cell r="CK130">
            <v>4</v>
          </cell>
          <cell r="CL130">
            <v>4</v>
          </cell>
          <cell r="CM130">
            <v>4</v>
          </cell>
          <cell r="CN130">
            <v>4</v>
          </cell>
          <cell r="CO130">
            <v>4</v>
          </cell>
          <cell r="CP130">
            <v>4</v>
          </cell>
          <cell r="CQ130">
            <v>4</v>
          </cell>
          <cell r="CS130">
            <v>34</v>
          </cell>
          <cell r="CT130">
            <v>52</v>
          </cell>
          <cell r="CU130">
            <v>32</v>
          </cell>
          <cell r="CV130">
            <v>28</v>
          </cell>
          <cell r="CW130">
            <v>28</v>
          </cell>
          <cell r="CX130">
            <v>28</v>
          </cell>
          <cell r="CY130">
            <v>20</v>
          </cell>
          <cell r="CZ130">
            <v>40</v>
          </cell>
          <cell r="DA130">
            <v>36</v>
          </cell>
          <cell r="DB130">
            <v>32</v>
          </cell>
          <cell r="DC130">
            <v>24</v>
          </cell>
          <cell r="DD130">
            <v>20</v>
          </cell>
        </row>
        <row r="131">
          <cell r="CJ131">
            <v>2</v>
          </cell>
          <cell r="CK131">
            <v>4</v>
          </cell>
          <cell r="CL131">
            <v>8</v>
          </cell>
          <cell r="CM131">
            <v>8</v>
          </cell>
          <cell r="CN131">
            <v>8</v>
          </cell>
          <cell r="CO131">
            <v>8</v>
          </cell>
          <cell r="CP131">
            <v>8</v>
          </cell>
          <cell r="CQ131">
            <v>8</v>
          </cell>
          <cell r="CS131">
            <v>36</v>
          </cell>
          <cell r="CT131">
            <v>40</v>
          </cell>
          <cell r="CU131">
            <v>32</v>
          </cell>
          <cell r="CV131">
            <v>32</v>
          </cell>
          <cell r="CW131">
            <v>32</v>
          </cell>
          <cell r="CX131">
            <v>28</v>
          </cell>
          <cell r="CY131">
            <v>20</v>
          </cell>
          <cell r="CZ131">
            <v>44</v>
          </cell>
          <cell r="DA131">
            <v>32</v>
          </cell>
          <cell r="DB131">
            <v>28</v>
          </cell>
          <cell r="DC131">
            <v>28</v>
          </cell>
          <cell r="DD131">
            <v>24</v>
          </cell>
        </row>
        <row r="132">
          <cell r="CJ132">
            <v>2.5</v>
          </cell>
          <cell r="CK132">
            <v>4</v>
          </cell>
          <cell r="CL132">
            <v>8</v>
          </cell>
          <cell r="CM132">
            <v>8</v>
          </cell>
          <cell r="CN132">
            <v>8</v>
          </cell>
          <cell r="CO132">
            <v>8</v>
          </cell>
          <cell r="CP132">
            <v>8</v>
          </cell>
          <cell r="CQ132">
            <v>8</v>
          </cell>
          <cell r="CS132">
            <v>38</v>
          </cell>
          <cell r="CT132">
            <v>40</v>
          </cell>
          <cell r="CU132">
            <v>32</v>
          </cell>
          <cell r="CV132">
            <v>32</v>
          </cell>
          <cell r="CW132">
            <v>32</v>
          </cell>
          <cell r="CX132">
            <v>28</v>
          </cell>
          <cell r="CY132">
            <v>20</v>
          </cell>
          <cell r="CZ132">
            <v>40</v>
          </cell>
          <cell r="DA132">
            <v>36</v>
          </cell>
          <cell r="DB132">
            <v>32</v>
          </cell>
          <cell r="DC132">
            <v>28</v>
          </cell>
          <cell r="DD132">
            <v>20</v>
          </cell>
        </row>
        <row r="133">
          <cell r="CJ133">
            <v>3</v>
          </cell>
          <cell r="CK133">
            <v>4</v>
          </cell>
          <cell r="CL133">
            <v>8</v>
          </cell>
          <cell r="CM133">
            <v>8</v>
          </cell>
          <cell r="CN133">
            <v>8</v>
          </cell>
          <cell r="CO133">
            <v>8</v>
          </cell>
          <cell r="CP133">
            <v>8</v>
          </cell>
          <cell r="CQ133">
            <v>8</v>
          </cell>
          <cell r="CS133">
            <v>40</v>
          </cell>
          <cell r="CT133">
            <v>44</v>
          </cell>
          <cell r="CU133">
            <v>36</v>
          </cell>
          <cell r="CV133">
            <v>32</v>
          </cell>
          <cell r="CW133">
            <v>32</v>
          </cell>
          <cell r="CX133">
            <v>32</v>
          </cell>
          <cell r="CY133">
            <v>24</v>
          </cell>
          <cell r="CZ133">
            <v>44</v>
          </cell>
          <cell r="DA133">
            <v>40</v>
          </cell>
          <cell r="DB133">
            <v>32</v>
          </cell>
          <cell r="DC133">
            <v>32</v>
          </cell>
          <cell r="DD133">
            <v>24</v>
          </cell>
        </row>
        <row r="134">
          <cell r="CJ134">
            <v>3.5</v>
          </cell>
          <cell r="CK134">
            <v>8</v>
          </cell>
          <cell r="CL134">
            <v>8</v>
          </cell>
          <cell r="CM134">
            <v>8</v>
          </cell>
          <cell r="CN134">
            <v>8</v>
          </cell>
          <cell r="CO134">
            <v>0</v>
          </cell>
          <cell r="CP134">
            <v>0</v>
          </cell>
          <cell r="CQ134">
            <v>0</v>
          </cell>
          <cell r="CS134">
            <v>42</v>
          </cell>
          <cell r="CT134">
            <v>48</v>
          </cell>
          <cell r="CU134">
            <v>36</v>
          </cell>
          <cell r="CV134">
            <v>32</v>
          </cell>
          <cell r="CW134">
            <v>32</v>
          </cell>
          <cell r="CX134">
            <v>28</v>
          </cell>
          <cell r="CY134">
            <v>24</v>
          </cell>
          <cell r="CZ134">
            <v>48</v>
          </cell>
          <cell r="DA134">
            <v>36</v>
          </cell>
          <cell r="DB134">
            <v>32</v>
          </cell>
          <cell r="DC134">
            <v>28</v>
          </cell>
          <cell r="DD134">
            <v>24</v>
          </cell>
        </row>
        <row r="135">
          <cell r="CJ135">
            <v>4</v>
          </cell>
          <cell r="CK135">
            <v>8</v>
          </cell>
          <cell r="CL135">
            <v>8</v>
          </cell>
          <cell r="CM135">
            <v>8</v>
          </cell>
          <cell r="CN135">
            <v>8</v>
          </cell>
          <cell r="CO135">
            <v>8</v>
          </cell>
          <cell r="CP135">
            <v>8</v>
          </cell>
          <cell r="CQ135">
            <v>8</v>
          </cell>
          <cell r="CS135">
            <v>44</v>
          </cell>
          <cell r="CT135">
            <v>36</v>
          </cell>
          <cell r="CU135">
            <v>40</v>
          </cell>
          <cell r="CV135">
            <v>32</v>
          </cell>
          <cell r="CW135">
            <v>32</v>
          </cell>
          <cell r="CX135">
            <v>32</v>
          </cell>
          <cell r="CY135">
            <v>24</v>
          </cell>
          <cell r="CZ135">
            <v>52</v>
          </cell>
          <cell r="DA135">
            <v>40</v>
          </cell>
          <cell r="DB135">
            <v>32</v>
          </cell>
          <cell r="DC135">
            <v>32</v>
          </cell>
          <cell r="DD135">
            <v>24</v>
          </cell>
        </row>
        <row r="136">
          <cell r="CJ136">
            <v>5</v>
          </cell>
          <cell r="CK136">
            <v>8</v>
          </cell>
          <cell r="CL136">
            <v>8</v>
          </cell>
          <cell r="CM136">
            <v>8</v>
          </cell>
          <cell r="CN136">
            <v>8</v>
          </cell>
          <cell r="CO136">
            <v>8</v>
          </cell>
          <cell r="CP136">
            <v>8</v>
          </cell>
          <cell r="CQ136">
            <v>8</v>
          </cell>
          <cell r="CS136">
            <v>46</v>
          </cell>
          <cell r="CT136">
            <v>40</v>
          </cell>
          <cell r="CU136">
            <v>40</v>
          </cell>
          <cell r="CV136">
            <v>28</v>
          </cell>
          <cell r="CW136">
            <v>36</v>
          </cell>
          <cell r="CX136">
            <v>32</v>
          </cell>
          <cell r="CY136">
            <v>24</v>
          </cell>
          <cell r="CZ136">
            <v>40</v>
          </cell>
          <cell r="DA136">
            <v>36</v>
          </cell>
          <cell r="DB136">
            <v>36</v>
          </cell>
          <cell r="DC136">
            <v>32</v>
          </cell>
          <cell r="DD136">
            <v>24</v>
          </cell>
        </row>
        <row r="137">
          <cell r="CJ137">
            <v>6</v>
          </cell>
          <cell r="CK137">
            <v>8</v>
          </cell>
          <cell r="CL137">
            <v>12</v>
          </cell>
          <cell r="CM137">
            <v>12</v>
          </cell>
          <cell r="CN137">
            <v>12</v>
          </cell>
          <cell r="CO137">
            <v>12</v>
          </cell>
          <cell r="CP137">
            <v>12</v>
          </cell>
          <cell r="CQ137">
            <v>8</v>
          </cell>
          <cell r="CS137">
            <v>48</v>
          </cell>
          <cell r="CT137">
            <v>44</v>
          </cell>
          <cell r="CU137">
            <v>44</v>
          </cell>
          <cell r="CV137">
            <v>32</v>
          </cell>
          <cell r="CW137">
            <v>28</v>
          </cell>
          <cell r="CX137">
            <v>32</v>
          </cell>
          <cell r="CY137">
            <v>24</v>
          </cell>
          <cell r="CZ137">
            <v>44</v>
          </cell>
          <cell r="DA137">
            <v>40</v>
          </cell>
          <cell r="DB137">
            <v>28</v>
          </cell>
          <cell r="DC137">
            <v>32</v>
          </cell>
          <cell r="DD137">
            <v>24</v>
          </cell>
        </row>
        <row r="138">
          <cell r="CJ138">
            <v>8</v>
          </cell>
          <cell r="CK138">
            <v>8</v>
          </cell>
          <cell r="CL138">
            <v>12</v>
          </cell>
          <cell r="CM138">
            <v>12</v>
          </cell>
          <cell r="CN138">
            <v>12</v>
          </cell>
          <cell r="CO138">
            <v>12</v>
          </cell>
          <cell r="CP138">
            <v>12</v>
          </cell>
          <cell r="CQ138">
            <v>12</v>
          </cell>
          <cell r="CS138">
            <v>50</v>
          </cell>
          <cell r="CT138">
            <v>44</v>
          </cell>
          <cell r="CU138">
            <v>44</v>
          </cell>
          <cell r="CV138">
            <v>32</v>
          </cell>
          <cell r="CW138">
            <v>32</v>
          </cell>
          <cell r="CX138">
            <v>28</v>
          </cell>
          <cell r="CY138">
            <v>0</v>
          </cell>
          <cell r="CZ138">
            <v>48</v>
          </cell>
          <cell r="DA138">
            <v>44</v>
          </cell>
          <cell r="DB138">
            <v>32</v>
          </cell>
          <cell r="DC138">
            <v>28</v>
          </cell>
          <cell r="DD138">
            <v>0</v>
          </cell>
        </row>
        <row r="139">
          <cell r="CJ139">
            <v>10</v>
          </cell>
          <cell r="CK139">
            <v>12</v>
          </cell>
          <cell r="CL139">
            <v>16</v>
          </cell>
          <cell r="CM139">
            <v>16</v>
          </cell>
          <cell r="CN139">
            <v>16</v>
          </cell>
          <cell r="CO139">
            <v>16</v>
          </cell>
          <cell r="CP139">
            <v>12</v>
          </cell>
          <cell r="CQ139">
            <v>12</v>
          </cell>
          <cell r="CS139">
            <v>52</v>
          </cell>
          <cell r="CT139">
            <v>48</v>
          </cell>
          <cell r="CU139">
            <v>44</v>
          </cell>
          <cell r="CV139">
            <v>32</v>
          </cell>
          <cell r="CW139">
            <v>32</v>
          </cell>
          <cell r="CX139">
            <v>32</v>
          </cell>
          <cell r="CY139">
            <v>0</v>
          </cell>
          <cell r="CZ139">
            <v>52</v>
          </cell>
          <cell r="DA139">
            <v>48</v>
          </cell>
          <cell r="DB139">
            <v>32</v>
          </cell>
          <cell r="DC139">
            <v>32</v>
          </cell>
          <cell r="DD139">
            <v>0</v>
          </cell>
        </row>
        <row r="140">
          <cell r="CJ140">
            <v>12</v>
          </cell>
          <cell r="CK140">
            <v>12</v>
          </cell>
          <cell r="CL140">
            <v>16</v>
          </cell>
          <cell r="CM140">
            <v>16</v>
          </cell>
          <cell r="CN140">
            <v>20</v>
          </cell>
          <cell r="CO140">
            <v>20</v>
          </cell>
          <cell r="CP140">
            <v>16</v>
          </cell>
          <cell r="CQ140">
            <v>12</v>
          </cell>
          <cell r="CS140">
            <v>54</v>
          </cell>
          <cell r="CT140">
            <v>48</v>
          </cell>
          <cell r="CU140">
            <v>44</v>
          </cell>
          <cell r="CV140">
            <v>28</v>
          </cell>
          <cell r="CW140">
            <v>28</v>
          </cell>
          <cell r="CX140">
            <v>32</v>
          </cell>
          <cell r="CY140">
            <v>0</v>
          </cell>
          <cell r="CZ140">
            <v>56</v>
          </cell>
          <cell r="DA140">
            <v>48</v>
          </cell>
          <cell r="DB140">
            <v>28</v>
          </cell>
          <cell r="DC140">
            <v>32</v>
          </cell>
          <cell r="DD140">
            <v>0</v>
          </cell>
        </row>
        <row r="141">
          <cell r="CJ141">
            <v>14</v>
          </cell>
          <cell r="CK141">
            <v>12</v>
          </cell>
          <cell r="CL141">
            <v>20</v>
          </cell>
          <cell r="CM141">
            <v>20</v>
          </cell>
          <cell r="CN141">
            <v>20</v>
          </cell>
          <cell r="CO141">
            <v>20</v>
          </cell>
          <cell r="CP141">
            <v>16</v>
          </cell>
          <cell r="CQ141">
            <v>0</v>
          </cell>
          <cell r="CS141">
            <v>56</v>
          </cell>
          <cell r="CT141">
            <v>40</v>
          </cell>
          <cell r="CU141">
            <v>48</v>
          </cell>
          <cell r="CV141">
            <v>28</v>
          </cell>
          <cell r="CW141">
            <v>32</v>
          </cell>
          <cell r="CX141">
            <v>32</v>
          </cell>
          <cell r="CY141">
            <v>0</v>
          </cell>
          <cell r="CZ141">
            <v>60</v>
          </cell>
          <cell r="DA141">
            <v>36</v>
          </cell>
          <cell r="DB141">
            <v>32</v>
          </cell>
          <cell r="DC141">
            <v>32</v>
          </cell>
          <cell r="DD141">
            <v>0</v>
          </cell>
        </row>
        <row r="142">
          <cell r="CJ142">
            <v>16</v>
          </cell>
          <cell r="CK142">
            <v>16</v>
          </cell>
          <cell r="CL142">
            <v>20</v>
          </cell>
          <cell r="CM142">
            <v>20</v>
          </cell>
          <cell r="CN142">
            <v>20</v>
          </cell>
          <cell r="CO142">
            <v>20</v>
          </cell>
          <cell r="CP142">
            <v>16</v>
          </cell>
          <cell r="CQ142">
            <v>0</v>
          </cell>
          <cell r="CS142">
            <v>58</v>
          </cell>
          <cell r="CT142">
            <v>44</v>
          </cell>
          <cell r="CU142">
            <v>48</v>
          </cell>
          <cell r="CV142">
            <v>32</v>
          </cell>
          <cell r="CW142">
            <v>32</v>
          </cell>
          <cell r="CX142">
            <v>32</v>
          </cell>
          <cell r="CY142">
            <v>0</v>
          </cell>
          <cell r="CZ142">
            <v>48</v>
          </cell>
          <cell r="DA142">
            <v>40</v>
          </cell>
          <cell r="DB142">
            <v>32</v>
          </cell>
          <cell r="DC142">
            <v>32</v>
          </cell>
          <cell r="DD142">
            <v>0</v>
          </cell>
        </row>
        <row r="143">
          <cell r="CJ143">
            <v>18</v>
          </cell>
          <cell r="CK143">
            <v>16</v>
          </cell>
          <cell r="CL143">
            <v>24</v>
          </cell>
          <cell r="CM143">
            <v>24</v>
          </cell>
          <cell r="CN143">
            <v>20</v>
          </cell>
          <cell r="CO143">
            <v>20</v>
          </cell>
          <cell r="CP143">
            <v>16</v>
          </cell>
          <cell r="CQ143">
            <v>0</v>
          </cell>
          <cell r="CS143">
            <v>60</v>
          </cell>
          <cell r="CT143">
            <v>44</v>
          </cell>
          <cell r="CU143">
            <v>52</v>
          </cell>
          <cell r="CV143">
            <v>32</v>
          </cell>
          <cell r="CW143">
            <v>32</v>
          </cell>
          <cell r="CX143">
            <v>28</v>
          </cell>
          <cell r="CY143">
            <v>0</v>
          </cell>
          <cell r="CZ143">
            <v>52</v>
          </cell>
          <cell r="DA143">
            <v>40</v>
          </cell>
          <cell r="DB143">
            <v>32</v>
          </cell>
          <cell r="DC143">
            <v>28</v>
          </cell>
          <cell r="DD143">
            <v>0</v>
          </cell>
        </row>
        <row r="144">
          <cell r="CJ144">
            <v>20</v>
          </cell>
          <cell r="CK144">
            <v>20</v>
          </cell>
          <cell r="CL144">
            <v>24</v>
          </cell>
          <cell r="CM144">
            <v>24</v>
          </cell>
          <cell r="CN144">
            <v>24</v>
          </cell>
          <cell r="CO144">
            <v>20</v>
          </cell>
          <cell r="CP144">
            <v>16</v>
          </cell>
          <cell r="CQ144">
            <v>0</v>
          </cell>
        </row>
        <row r="145">
          <cell r="CJ145">
            <v>24</v>
          </cell>
          <cell r="CK145">
            <v>20</v>
          </cell>
          <cell r="CL145">
            <v>24</v>
          </cell>
          <cell r="CM145">
            <v>24</v>
          </cell>
          <cell r="CN145">
            <v>24</v>
          </cell>
          <cell r="CO145">
            <v>20</v>
          </cell>
          <cell r="CP145">
            <v>16</v>
          </cell>
          <cell r="CQ145">
            <v>0</v>
          </cell>
        </row>
        <row r="149">
          <cell r="CJ149" t="str">
            <v>Size</v>
          </cell>
          <cell r="CK149">
            <v>150</v>
          </cell>
          <cell r="CL149">
            <v>300</v>
          </cell>
          <cell r="CM149">
            <v>400</v>
          </cell>
          <cell r="CN149">
            <v>600</v>
          </cell>
          <cell r="CO149">
            <v>900</v>
          </cell>
          <cell r="CP149">
            <v>1500</v>
          </cell>
          <cell r="CQ149">
            <v>2500</v>
          </cell>
          <cell r="CS149" t="str">
            <v>Size</v>
          </cell>
          <cell r="CT149" t="str">
            <v>75# Series B</v>
          </cell>
          <cell r="CU149" t="str">
            <v>150# Series A</v>
          </cell>
          <cell r="CV149" t="str">
            <v>300# Series A</v>
          </cell>
          <cell r="CW149" t="str">
            <v>400# Series A</v>
          </cell>
          <cell r="CX149" t="str">
            <v>600# Series A</v>
          </cell>
          <cell r="CY149" t="str">
            <v>900# Series A</v>
          </cell>
          <cell r="CZ149" t="str">
            <v>150# Series B</v>
          </cell>
          <cell r="DA149" t="str">
            <v>300# Series B</v>
          </cell>
          <cell r="DB149" t="str">
            <v>400# Series B</v>
          </cell>
          <cell r="DC149" t="str">
            <v>600# Series B</v>
          </cell>
          <cell r="DD149" t="str">
            <v>900# Series B</v>
          </cell>
        </row>
        <row r="150">
          <cell r="CJ150">
            <v>0.5</v>
          </cell>
          <cell r="CK150">
            <v>0.38</v>
          </cell>
          <cell r="CL150">
            <v>0.5</v>
          </cell>
          <cell r="CM150">
            <v>0.56000000000000005</v>
          </cell>
          <cell r="CN150">
            <v>0.56000000000000005</v>
          </cell>
          <cell r="CO150">
            <v>0.88</v>
          </cell>
          <cell r="CP150">
            <v>0.88</v>
          </cell>
          <cell r="CQ150">
            <v>1.19</v>
          </cell>
          <cell r="CS150">
            <v>26</v>
          </cell>
          <cell r="CT150">
            <v>1.2475000000000001</v>
          </cell>
          <cell r="CU150">
            <v>2.6274999999999999</v>
          </cell>
          <cell r="CV150">
            <v>3.2475000000000001</v>
          </cell>
          <cell r="CW150">
            <v>3.88</v>
          </cell>
          <cell r="CX150">
            <v>4.9400000000000004</v>
          </cell>
          <cell r="CY150">
            <v>6.31</v>
          </cell>
          <cell r="CZ150">
            <v>1.6875</v>
          </cell>
          <cell r="DA150">
            <v>3.4375</v>
          </cell>
          <cell r="DB150">
            <v>3.5</v>
          </cell>
          <cell r="DC150">
            <v>4.38</v>
          </cell>
          <cell r="DD150">
            <v>6.06</v>
          </cell>
        </row>
        <row r="151">
          <cell r="CJ151">
            <v>0.75</v>
          </cell>
          <cell r="CK151">
            <v>0.44</v>
          </cell>
          <cell r="CL151">
            <v>0.56000000000000005</v>
          </cell>
          <cell r="CM151">
            <v>0.62</v>
          </cell>
          <cell r="CN151">
            <v>0.62</v>
          </cell>
          <cell r="CO151">
            <v>1</v>
          </cell>
          <cell r="CP151">
            <v>1</v>
          </cell>
          <cell r="CQ151">
            <v>1.25</v>
          </cell>
          <cell r="CS151">
            <v>28</v>
          </cell>
          <cell r="CT151">
            <v>1.2475000000000001</v>
          </cell>
          <cell r="CU151">
            <v>2.7475000000000001</v>
          </cell>
          <cell r="CV151">
            <v>3.4975000000000001</v>
          </cell>
          <cell r="CW151">
            <v>4.12</v>
          </cell>
          <cell r="CX151">
            <v>5.19</v>
          </cell>
          <cell r="CY151">
            <v>6.75</v>
          </cell>
          <cell r="CZ151">
            <v>1.8174999999999999</v>
          </cell>
          <cell r="DA151">
            <v>3.4375</v>
          </cell>
          <cell r="DB151">
            <v>3.75</v>
          </cell>
          <cell r="DC151">
            <v>4.5599999999999996</v>
          </cell>
          <cell r="DD151">
            <v>6.56</v>
          </cell>
        </row>
        <row r="152">
          <cell r="CJ152">
            <v>1</v>
          </cell>
          <cell r="CK152">
            <v>0.5</v>
          </cell>
          <cell r="CL152">
            <v>0.62</v>
          </cell>
          <cell r="CM152">
            <v>0.69</v>
          </cell>
          <cell r="CN152">
            <v>0.69</v>
          </cell>
          <cell r="CO152">
            <v>1.1200000000000001</v>
          </cell>
          <cell r="CP152">
            <v>1.1200000000000001</v>
          </cell>
          <cell r="CQ152">
            <v>1.38</v>
          </cell>
          <cell r="CS152">
            <v>30</v>
          </cell>
          <cell r="CT152">
            <v>1.2475000000000001</v>
          </cell>
          <cell r="CU152">
            <v>2.8774999999999999</v>
          </cell>
          <cell r="CV152">
            <v>3.6875</v>
          </cell>
          <cell r="CW152">
            <v>4.38</v>
          </cell>
          <cell r="CX152">
            <v>5.5</v>
          </cell>
          <cell r="CY152">
            <v>7.18</v>
          </cell>
          <cell r="CZ152">
            <v>1.9375</v>
          </cell>
          <cell r="DA152">
            <v>3.6274999999999999</v>
          </cell>
          <cell r="DB152">
            <v>4</v>
          </cell>
          <cell r="DC152">
            <v>5</v>
          </cell>
          <cell r="DD152">
            <v>6.93</v>
          </cell>
        </row>
        <row r="153">
          <cell r="CJ153">
            <v>1.25</v>
          </cell>
          <cell r="CK153">
            <v>0.56000000000000005</v>
          </cell>
          <cell r="CL153">
            <v>0.69</v>
          </cell>
          <cell r="CM153">
            <v>0.81</v>
          </cell>
          <cell r="CN153">
            <v>0.81</v>
          </cell>
          <cell r="CO153">
            <v>1.1200000000000001</v>
          </cell>
          <cell r="CP153">
            <v>1.1200000000000001</v>
          </cell>
          <cell r="CQ153">
            <v>1.5</v>
          </cell>
          <cell r="CS153">
            <v>32</v>
          </cell>
          <cell r="CT153">
            <v>1.3774999999999999</v>
          </cell>
          <cell r="CU153">
            <v>3.1274999999999999</v>
          </cell>
          <cell r="CV153">
            <v>3.8774999999999999</v>
          </cell>
          <cell r="CW153">
            <v>4.5599999999999996</v>
          </cell>
          <cell r="CX153">
            <v>5.81</v>
          </cell>
          <cell r="CY153">
            <v>7.62</v>
          </cell>
          <cell r="CZ153">
            <v>2.0575000000000001</v>
          </cell>
          <cell r="DA153">
            <v>3.9975000000000001</v>
          </cell>
          <cell r="DB153">
            <v>4.25</v>
          </cell>
          <cell r="DC153">
            <v>5.31</v>
          </cell>
          <cell r="DD153">
            <v>7.31</v>
          </cell>
        </row>
        <row r="154">
          <cell r="CJ154">
            <v>1.5</v>
          </cell>
          <cell r="CK154">
            <v>0.62</v>
          </cell>
          <cell r="CL154">
            <v>0.75</v>
          </cell>
          <cell r="CM154">
            <v>0.88</v>
          </cell>
          <cell r="CN154">
            <v>0.88</v>
          </cell>
          <cell r="CO154">
            <v>1.25</v>
          </cell>
          <cell r="CP154">
            <v>1.25</v>
          </cell>
          <cell r="CQ154">
            <v>1.75</v>
          </cell>
          <cell r="CS154">
            <v>34</v>
          </cell>
          <cell r="CT154">
            <v>1.4375</v>
          </cell>
          <cell r="CU154">
            <v>3.1875</v>
          </cell>
          <cell r="CV154">
            <v>4.0575000000000001</v>
          </cell>
          <cell r="CW154">
            <v>4.8099999999999996</v>
          </cell>
          <cell r="CX154">
            <v>6.06</v>
          </cell>
          <cell r="CY154">
            <v>8.06</v>
          </cell>
          <cell r="CZ154">
            <v>2.1875</v>
          </cell>
          <cell r="DA154">
            <v>3.9975000000000001</v>
          </cell>
          <cell r="DB154">
            <v>4.38</v>
          </cell>
          <cell r="DC154">
            <v>5.68</v>
          </cell>
          <cell r="DD154">
            <v>7.68</v>
          </cell>
        </row>
        <row r="155">
          <cell r="CJ155">
            <v>2</v>
          </cell>
          <cell r="CK155">
            <v>0.69</v>
          </cell>
          <cell r="CL155">
            <v>0.81</v>
          </cell>
          <cell r="CM155">
            <v>1</v>
          </cell>
          <cell r="CN155">
            <v>1</v>
          </cell>
          <cell r="CO155">
            <v>1.5</v>
          </cell>
          <cell r="CP155">
            <v>1.5</v>
          </cell>
          <cell r="CQ155">
            <v>2</v>
          </cell>
          <cell r="CS155">
            <v>36</v>
          </cell>
          <cell r="CT155">
            <v>1.6074999999999999</v>
          </cell>
          <cell r="CU155">
            <v>3.4975000000000001</v>
          </cell>
          <cell r="CV155">
            <v>4.3174999999999999</v>
          </cell>
          <cell r="CW155">
            <v>5.0599999999999996</v>
          </cell>
          <cell r="CX155">
            <v>6.38</v>
          </cell>
          <cell r="CY155">
            <v>8.44</v>
          </cell>
          <cell r="CZ155">
            <v>2.2475000000000001</v>
          </cell>
          <cell r="DA155">
            <v>3.9975000000000001</v>
          </cell>
          <cell r="DB155">
            <v>4.6900000000000004</v>
          </cell>
          <cell r="DC155">
            <v>5.94</v>
          </cell>
          <cell r="DD155">
            <v>7.94</v>
          </cell>
        </row>
        <row r="156">
          <cell r="CJ156">
            <v>2.5</v>
          </cell>
          <cell r="CK156">
            <v>0.81</v>
          </cell>
          <cell r="CL156">
            <v>0.94</v>
          </cell>
          <cell r="CM156">
            <v>1.1200000000000001</v>
          </cell>
          <cell r="CN156">
            <v>1.1200000000000001</v>
          </cell>
          <cell r="CO156">
            <v>1.62</v>
          </cell>
          <cell r="CP156">
            <v>1.62</v>
          </cell>
          <cell r="CQ156">
            <v>2.25</v>
          </cell>
          <cell r="CS156">
            <v>38</v>
          </cell>
          <cell r="CT156">
            <v>1.6875</v>
          </cell>
          <cell r="CU156">
            <v>3.3774999999999999</v>
          </cell>
          <cell r="CV156">
            <v>4.1875</v>
          </cell>
          <cell r="CW156">
            <v>4.88</v>
          </cell>
          <cell r="CX156">
            <v>6.12</v>
          </cell>
          <cell r="CY156">
            <v>8.5</v>
          </cell>
          <cell r="CZ156">
            <v>2.4375</v>
          </cell>
          <cell r="DA156">
            <v>4.3174999999999999</v>
          </cell>
          <cell r="DB156">
            <v>4.88</v>
          </cell>
          <cell r="DC156">
            <v>6.12</v>
          </cell>
          <cell r="DD156">
            <v>8.5</v>
          </cell>
        </row>
        <row r="157">
          <cell r="CJ157">
            <v>3</v>
          </cell>
          <cell r="CK157">
            <v>0.88</v>
          </cell>
          <cell r="CL157">
            <v>1.06</v>
          </cell>
          <cell r="CM157">
            <v>1.25</v>
          </cell>
          <cell r="CN157">
            <v>1.25</v>
          </cell>
          <cell r="CO157">
            <v>1.5</v>
          </cell>
          <cell r="CP157">
            <v>1.88</v>
          </cell>
          <cell r="CQ157">
            <v>2.62</v>
          </cell>
          <cell r="CS157">
            <v>40</v>
          </cell>
          <cell r="CT157">
            <v>1.6875</v>
          </cell>
          <cell r="CU157">
            <v>3.4975000000000001</v>
          </cell>
          <cell r="CV157">
            <v>4.4375</v>
          </cell>
          <cell r="CW157">
            <v>5.12</v>
          </cell>
          <cell r="CX157">
            <v>6.38</v>
          </cell>
          <cell r="CY157">
            <v>8.81</v>
          </cell>
          <cell r="CZ157">
            <v>2.5575000000000001</v>
          </cell>
          <cell r="DA157">
            <v>4.4974999999999996</v>
          </cell>
          <cell r="DB157">
            <v>5.12</v>
          </cell>
          <cell r="DC157">
            <v>6.38</v>
          </cell>
          <cell r="DD157">
            <v>8.81</v>
          </cell>
        </row>
        <row r="158">
          <cell r="CJ158">
            <v>3.5</v>
          </cell>
          <cell r="CK158">
            <v>0.88</v>
          </cell>
          <cell r="CL158">
            <v>1.1200000000000001</v>
          </cell>
          <cell r="CM158">
            <v>1.38</v>
          </cell>
          <cell r="CN158">
            <v>1.38</v>
          </cell>
          <cell r="CO158">
            <v>0</v>
          </cell>
          <cell r="CP158">
            <v>0</v>
          </cell>
          <cell r="CQ158">
            <v>0</v>
          </cell>
          <cell r="CS158">
            <v>42</v>
          </cell>
          <cell r="CT158">
            <v>1.8174999999999999</v>
          </cell>
          <cell r="CU158">
            <v>3.7475000000000001</v>
          </cell>
          <cell r="CV158">
            <v>4.6275000000000004</v>
          </cell>
          <cell r="CW158">
            <v>5.25</v>
          </cell>
          <cell r="CX158">
            <v>6.75</v>
          </cell>
          <cell r="CY158">
            <v>9.1199999999999992</v>
          </cell>
          <cell r="CZ158">
            <v>2.6274999999999999</v>
          </cell>
          <cell r="DA158">
            <v>4.6275000000000004</v>
          </cell>
          <cell r="DB158">
            <v>5.25</v>
          </cell>
          <cell r="DC158">
            <v>6.75</v>
          </cell>
          <cell r="DD158">
            <v>9.1199999999999992</v>
          </cell>
        </row>
        <row r="159">
          <cell r="CJ159">
            <v>4</v>
          </cell>
          <cell r="CK159">
            <v>0.88</v>
          </cell>
          <cell r="CL159">
            <v>1.19</v>
          </cell>
          <cell r="CM159">
            <v>1.38</v>
          </cell>
          <cell r="CN159">
            <v>1.5</v>
          </cell>
          <cell r="CO159">
            <v>1.75</v>
          </cell>
          <cell r="CP159">
            <v>2.12</v>
          </cell>
          <cell r="CQ159">
            <v>3</v>
          </cell>
          <cell r="CS159">
            <v>44</v>
          </cell>
          <cell r="CT159">
            <v>1.8774999999999999</v>
          </cell>
          <cell r="CU159">
            <v>3.9375</v>
          </cell>
          <cell r="CV159">
            <v>4.8174999999999999</v>
          </cell>
          <cell r="CW159">
            <v>5.5</v>
          </cell>
          <cell r="CX159">
            <v>7</v>
          </cell>
          <cell r="CY159">
            <v>9.56</v>
          </cell>
          <cell r="CZ159">
            <v>2.7475000000000001</v>
          </cell>
          <cell r="DA159">
            <v>4.9375</v>
          </cell>
          <cell r="DB159">
            <v>5.5</v>
          </cell>
          <cell r="DC159">
            <v>7</v>
          </cell>
          <cell r="DD159">
            <v>9.56</v>
          </cell>
        </row>
        <row r="160">
          <cell r="CJ160">
            <v>5</v>
          </cell>
          <cell r="CK160">
            <v>0.88</v>
          </cell>
          <cell r="CL160">
            <v>1.31</v>
          </cell>
          <cell r="CM160">
            <v>1.5</v>
          </cell>
          <cell r="CN160">
            <v>1.75</v>
          </cell>
          <cell r="CO160">
            <v>2</v>
          </cell>
          <cell r="CP160">
            <v>2.88</v>
          </cell>
          <cell r="CQ160">
            <v>3.62</v>
          </cell>
          <cell r="CS160">
            <v>46</v>
          </cell>
          <cell r="CT160">
            <v>1.9375</v>
          </cell>
          <cell r="CU160">
            <v>3.9975000000000001</v>
          </cell>
          <cell r="CV160">
            <v>4.9974999999999996</v>
          </cell>
          <cell r="CW160">
            <v>5.75</v>
          </cell>
          <cell r="CX160">
            <v>7.31</v>
          </cell>
          <cell r="CY160">
            <v>10.06</v>
          </cell>
          <cell r="CZ160">
            <v>2.8774999999999999</v>
          </cell>
          <cell r="DA160">
            <v>5.0575000000000001</v>
          </cell>
          <cell r="DB160">
            <v>5.75</v>
          </cell>
          <cell r="DC160">
            <v>7.31</v>
          </cell>
          <cell r="DD160">
            <v>10.06</v>
          </cell>
        </row>
        <row r="161">
          <cell r="CJ161">
            <v>6</v>
          </cell>
          <cell r="CK161">
            <v>0.94</v>
          </cell>
          <cell r="CL161">
            <v>1.38</v>
          </cell>
          <cell r="CM161">
            <v>1.62</v>
          </cell>
          <cell r="CN161">
            <v>1.88</v>
          </cell>
          <cell r="CO161">
            <v>2.19</v>
          </cell>
          <cell r="CP161">
            <v>3.25</v>
          </cell>
          <cell r="CQ161">
            <v>4.25</v>
          </cell>
          <cell r="CS161">
            <v>48</v>
          </cell>
          <cell r="CT161">
            <v>2.0575000000000001</v>
          </cell>
          <cell r="CU161">
            <v>4.1875</v>
          </cell>
          <cell r="CV161">
            <v>5.1875</v>
          </cell>
          <cell r="CW161">
            <v>6</v>
          </cell>
          <cell r="CX161">
            <v>7.69</v>
          </cell>
          <cell r="CY161">
            <v>10.38</v>
          </cell>
          <cell r="CZ161">
            <v>2.9975000000000001</v>
          </cell>
          <cell r="DA161">
            <v>5.2474999999999996</v>
          </cell>
          <cell r="DB161">
            <v>6</v>
          </cell>
          <cell r="DC161">
            <v>7.69</v>
          </cell>
          <cell r="DD161">
            <v>10.38</v>
          </cell>
        </row>
        <row r="162">
          <cell r="CJ162">
            <v>8</v>
          </cell>
          <cell r="CK162">
            <v>1.06</v>
          </cell>
          <cell r="CL162">
            <v>1.56</v>
          </cell>
          <cell r="CM162">
            <v>1.88</v>
          </cell>
          <cell r="CN162">
            <v>2.19</v>
          </cell>
          <cell r="CO162">
            <v>2.5</v>
          </cell>
          <cell r="CP162">
            <v>3.62</v>
          </cell>
          <cell r="CQ162">
            <v>5</v>
          </cell>
          <cell r="CS162">
            <v>50</v>
          </cell>
          <cell r="CT162">
            <v>2.1175000000000002</v>
          </cell>
          <cell r="CU162">
            <v>4.3174999999999999</v>
          </cell>
          <cell r="CV162">
            <v>5.4375</v>
          </cell>
          <cell r="CW162">
            <v>6.25</v>
          </cell>
          <cell r="CX162">
            <v>8</v>
          </cell>
          <cell r="CY162">
            <v>0</v>
          </cell>
          <cell r="CZ162">
            <v>3.1175000000000002</v>
          </cell>
          <cell r="DA162">
            <v>5.4375</v>
          </cell>
          <cell r="DB162">
            <v>6.25</v>
          </cell>
          <cell r="DC162">
            <v>8</v>
          </cell>
          <cell r="DD162">
            <v>0</v>
          </cell>
        </row>
        <row r="163">
          <cell r="CJ163">
            <v>10</v>
          </cell>
          <cell r="CK163">
            <v>1.1200000000000001</v>
          </cell>
          <cell r="CL163">
            <v>1.81</v>
          </cell>
          <cell r="CM163">
            <v>2.12</v>
          </cell>
          <cell r="CN163">
            <v>2.5</v>
          </cell>
          <cell r="CO163">
            <v>2.75</v>
          </cell>
          <cell r="CP163">
            <v>4.25</v>
          </cell>
          <cell r="CQ163">
            <v>6.5</v>
          </cell>
          <cell r="CS163">
            <v>52</v>
          </cell>
          <cell r="CT163">
            <v>2.1875</v>
          </cell>
          <cell r="CU163">
            <v>4.4974999999999996</v>
          </cell>
          <cell r="CV163">
            <v>5.6275000000000004</v>
          </cell>
          <cell r="CW163">
            <v>6.44</v>
          </cell>
          <cell r="CX163">
            <v>8.25</v>
          </cell>
          <cell r="CY163">
            <v>0</v>
          </cell>
          <cell r="CZ163">
            <v>3.2475000000000001</v>
          </cell>
          <cell r="DA163">
            <v>5.6174999999999997</v>
          </cell>
          <cell r="DB163">
            <v>6.44</v>
          </cell>
          <cell r="DC163">
            <v>8.25</v>
          </cell>
          <cell r="DD163">
            <v>0</v>
          </cell>
        </row>
        <row r="164">
          <cell r="CJ164">
            <v>12</v>
          </cell>
          <cell r="CK164">
            <v>1.19</v>
          </cell>
          <cell r="CL164">
            <v>1.94</v>
          </cell>
          <cell r="CM164">
            <v>2.25</v>
          </cell>
          <cell r="CN164">
            <v>2.62</v>
          </cell>
          <cell r="CO164">
            <v>3.12</v>
          </cell>
          <cell r="CP164">
            <v>4.88</v>
          </cell>
          <cell r="CQ164">
            <v>7.25</v>
          </cell>
          <cell r="CS164">
            <v>54</v>
          </cell>
          <cell r="CT164">
            <v>2.3174999999999999</v>
          </cell>
          <cell r="CU164">
            <v>4.6875</v>
          </cell>
          <cell r="CV164">
            <v>5.9375</v>
          </cell>
          <cell r="CW164">
            <v>6.75</v>
          </cell>
          <cell r="CX164">
            <v>8.56</v>
          </cell>
          <cell r="CY164">
            <v>0</v>
          </cell>
          <cell r="CZ164">
            <v>3.3774999999999999</v>
          </cell>
          <cell r="DA164">
            <v>5.8174999999999999</v>
          </cell>
          <cell r="DB164">
            <v>6.75</v>
          </cell>
          <cell r="DC164">
            <v>8.56</v>
          </cell>
          <cell r="DD164">
            <v>0</v>
          </cell>
        </row>
        <row r="165">
          <cell r="CJ165">
            <v>14</v>
          </cell>
          <cell r="CK165">
            <v>1.31</v>
          </cell>
          <cell r="CL165">
            <v>2.06</v>
          </cell>
          <cell r="CM165">
            <v>2.38</v>
          </cell>
          <cell r="CN165">
            <v>2.75</v>
          </cell>
          <cell r="CO165">
            <v>3.38</v>
          </cell>
          <cell r="CP165">
            <v>5.25</v>
          </cell>
          <cell r="CQ165">
            <v>0</v>
          </cell>
          <cell r="CS165">
            <v>56</v>
          </cell>
          <cell r="CT165">
            <v>2.3774999999999999</v>
          </cell>
          <cell r="CU165">
            <v>4.8174999999999999</v>
          </cell>
          <cell r="CV165">
            <v>5.9974999999999996</v>
          </cell>
          <cell r="CW165">
            <v>6.94</v>
          </cell>
          <cell r="CX165">
            <v>8.8800000000000008</v>
          </cell>
          <cell r="CY165">
            <v>0</v>
          </cell>
          <cell r="CZ165">
            <v>3.4975000000000001</v>
          </cell>
          <cell r="DA165">
            <v>6.1174999999999997</v>
          </cell>
          <cell r="DB165">
            <v>6.94</v>
          </cell>
          <cell r="DC165">
            <v>8.8800000000000008</v>
          </cell>
          <cell r="DD165">
            <v>0</v>
          </cell>
        </row>
        <row r="166">
          <cell r="CJ166">
            <v>16</v>
          </cell>
          <cell r="CK166">
            <v>1.38</v>
          </cell>
          <cell r="CL166">
            <v>2.19</v>
          </cell>
          <cell r="CM166">
            <v>2.5</v>
          </cell>
          <cell r="CN166">
            <v>3</v>
          </cell>
          <cell r="CO166">
            <v>3.5</v>
          </cell>
          <cell r="CP166">
            <v>5.75</v>
          </cell>
          <cell r="CQ166">
            <v>0</v>
          </cell>
          <cell r="CS166">
            <v>58</v>
          </cell>
          <cell r="CT166">
            <v>2.4375</v>
          </cell>
          <cell r="CU166">
            <v>4.9974999999999996</v>
          </cell>
          <cell r="CV166">
            <v>6.1875</v>
          </cell>
          <cell r="CW166">
            <v>7.12</v>
          </cell>
          <cell r="CX166">
            <v>9.1199999999999992</v>
          </cell>
          <cell r="CY166">
            <v>0</v>
          </cell>
          <cell r="CZ166">
            <v>3.6175000000000002</v>
          </cell>
          <cell r="DA166">
            <v>6.3174999999999999</v>
          </cell>
          <cell r="DB166">
            <v>7.12</v>
          </cell>
          <cell r="DC166">
            <v>9.1199999999999992</v>
          </cell>
          <cell r="DD166">
            <v>0</v>
          </cell>
        </row>
        <row r="167">
          <cell r="CJ167">
            <v>18</v>
          </cell>
          <cell r="CK167">
            <v>1.5</v>
          </cell>
          <cell r="CL167">
            <v>2.31</v>
          </cell>
          <cell r="CM167">
            <v>2.62</v>
          </cell>
          <cell r="CN167">
            <v>3.25</v>
          </cell>
          <cell r="CO167">
            <v>4</v>
          </cell>
          <cell r="CP167">
            <v>6.38</v>
          </cell>
          <cell r="CQ167">
            <v>0</v>
          </cell>
          <cell r="CS167">
            <v>60</v>
          </cell>
          <cell r="CT167">
            <v>2.5575000000000001</v>
          </cell>
          <cell r="CU167">
            <v>5.1275000000000004</v>
          </cell>
          <cell r="CV167">
            <v>6.3775000000000004</v>
          </cell>
          <cell r="CW167">
            <v>7.44</v>
          </cell>
          <cell r="CX167">
            <v>9.56</v>
          </cell>
          <cell r="CY167">
            <v>0</v>
          </cell>
          <cell r="CZ167">
            <v>3.7475000000000001</v>
          </cell>
          <cell r="DA167">
            <v>6.4974999999999996</v>
          </cell>
          <cell r="DB167">
            <v>7.44</v>
          </cell>
          <cell r="DC167">
            <v>9.56</v>
          </cell>
          <cell r="DD167">
            <v>0</v>
          </cell>
        </row>
        <row r="168">
          <cell r="CJ168">
            <v>20</v>
          </cell>
          <cell r="CK168">
            <v>1.62</v>
          </cell>
          <cell r="CL168">
            <v>2.44</v>
          </cell>
          <cell r="CM168">
            <v>2.75</v>
          </cell>
          <cell r="CN168">
            <v>3.5</v>
          </cell>
          <cell r="CO168">
            <v>4.25</v>
          </cell>
          <cell r="CP168">
            <v>7</v>
          </cell>
          <cell r="CQ168">
            <v>0</v>
          </cell>
        </row>
        <row r="169">
          <cell r="CJ169">
            <v>24</v>
          </cell>
          <cell r="CK169">
            <v>1.81</v>
          </cell>
          <cell r="CL169">
            <v>2.69</v>
          </cell>
          <cell r="CM169">
            <v>3</v>
          </cell>
          <cell r="CN169">
            <v>4</v>
          </cell>
          <cell r="CO169">
            <v>5.5</v>
          </cell>
          <cell r="CP169">
            <v>8</v>
          </cell>
          <cell r="CQ169">
            <v>0</v>
          </cell>
        </row>
        <row r="173">
          <cell r="CJ173" t="str">
            <v>Size</v>
          </cell>
          <cell r="CK173">
            <v>150</v>
          </cell>
          <cell r="CL173">
            <v>300</v>
          </cell>
          <cell r="CM173">
            <v>400</v>
          </cell>
          <cell r="CN173">
            <v>600</v>
          </cell>
          <cell r="CO173">
            <v>900</v>
          </cell>
          <cell r="CP173">
            <v>1500</v>
          </cell>
          <cell r="CQ173">
            <v>2500</v>
          </cell>
          <cell r="CS173" t="str">
            <v>Size</v>
          </cell>
          <cell r="CT173" t="str">
            <v>75# Series B</v>
          </cell>
          <cell r="CU173" t="str">
            <v>150# Series A</v>
          </cell>
          <cell r="CV173" t="str">
            <v>300# Series A</v>
          </cell>
          <cell r="CW173" t="str">
            <v>400# Series A</v>
          </cell>
          <cell r="CX173" t="str">
            <v>600# Series A</v>
          </cell>
          <cell r="CY173" t="str">
            <v>900# Series A</v>
          </cell>
          <cell r="CZ173" t="str">
            <v>150# Series B</v>
          </cell>
          <cell r="DA173" t="str">
            <v>300# Series B</v>
          </cell>
          <cell r="DB173" t="str">
            <v>400# Series B</v>
          </cell>
          <cell r="DC173" t="str">
            <v>600# Series B</v>
          </cell>
          <cell r="DD173" t="str">
            <v>900# Series B</v>
          </cell>
        </row>
        <row r="174">
          <cell r="CJ174">
            <v>0.5</v>
          </cell>
          <cell r="CK174">
            <v>3.5</v>
          </cell>
          <cell r="CL174">
            <v>3.75</v>
          </cell>
          <cell r="CM174">
            <v>3.75</v>
          </cell>
          <cell r="CN174">
            <v>3.75</v>
          </cell>
          <cell r="CO174">
            <v>4.75</v>
          </cell>
          <cell r="CP174">
            <v>4.75</v>
          </cell>
          <cell r="CQ174">
            <v>5.25</v>
          </cell>
          <cell r="CS174">
            <v>26</v>
          </cell>
          <cell r="CT174">
            <v>30</v>
          </cell>
          <cell r="CU174">
            <v>34.25</v>
          </cell>
          <cell r="CV174">
            <v>38.25</v>
          </cell>
          <cell r="CW174">
            <v>38.25</v>
          </cell>
          <cell r="CX174">
            <v>40</v>
          </cell>
          <cell r="CY174">
            <v>42.75</v>
          </cell>
          <cell r="CZ174">
            <v>30.94</v>
          </cell>
          <cell r="DA174">
            <v>34.119999999999997</v>
          </cell>
          <cell r="DB174">
            <v>33.5</v>
          </cell>
          <cell r="DC174">
            <v>35</v>
          </cell>
          <cell r="DD174">
            <v>40.25</v>
          </cell>
        </row>
        <row r="175">
          <cell r="CJ175">
            <v>0.75</v>
          </cell>
          <cell r="CK175">
            <v>3.88</v>
          </cell>
          <cell r="CL175">
            <v>4.62</v>
          </cell>
          <cell r="CM175">
            <v>4.62</v>
          </cell>
          <cell r="CN175">
            <v>4.62</v>
          </cell>
          <cell r="CO175">
            <v>5.12</v>
          </cell>
          <cell r="CP175">
            <v>5.12</v>
          </cell>
          <cell r="CQ175">
            <v>5.5</v>
          </cell>
          <cell r="CS175">
            <v>28</v>
          </cell>
          <cell r="CT175">
            <v>32</v>
          </cell>
          <cell r="CU175">
            <v>36.5</v>
          </cell>
          <cell r="CV175">
            <v>40.75</v>
          </cell>
          <cell r="CW175">
            <v>40.75</v>
          </cell>
          <cell r="CX175">
            <v>42.25</v>
          </cell>
          <cell r="CY175">
            <v>46</v>
          </cell>
          <cell r="CZ175">
            <v>32.94</v>
          </cell>
          <cell r="DA175">
            <v>36.25</v>
          </cell>
          <cell r="DB175">
            <v>36</v>
          </cell>
          <cell r="DC175">
            <v>37.5</v>
          </cell>
          <cell r="DD175">
            <v>43.5</v>
          </cell>
        </row>
        <row r="176">
          <cell r="CJ176">
            <v>1</v>
          </cell>
          <cell r="CK176">
            <v>4.25</v>
          </cell>
          <cell r="CL176">
            <v>4.88</v>
          </cell>
          <cell r="CM176">
            <v>4.88</v>
          </cell>
          <cell r="CN176">
            <v>4.88</v>
          </cell>
          <cell r="CO176">
            <v>5.88</v>
          </cell>
          <cell r="CP176">
            <v>5.88</v>
          </cell>
          <cell r="CQ176">
            <v>6.25</v>
          </cell>
          <cell r="CS176">
            <v>30</v>
          </cell>
          <cell r="CT176">
            <v>34</v>
          </cell>
          <cell r="CU176">
            <v>38.75</v>
          </cell>
          <cell r="CV176">
            <v>43</v>
          </cell>
          <cell r="CW176">
            <v>43</v>
          </cell>
          <cell r="CX176">
            <v>44.5</v>
          </cell>
          <cell r="CY176">
            <v>48.5</v>
          </cell>
          <cell r="CZ176">
            <v>34.94</v>
          </cell>
          <cell r="DA176">
            <v>39</v>
          </cell>
          <cell r="DB176">
            <v>38.25</v>
          </cell>
          <cell r="DC176">
            <v>40.25</v>
          </cell>
          <cell r="DD176">
            <v>46.5</v>
          </cell>
        </row>
        <row r="177">
          <cell r="CJ177">
            <v>1.25</v>
          </cell>
          <cell r="CK177">
            <v>4.62</v>
          </cell>
          <cell r="CL177">
            <v>5.25</v>
          </cell>
          <cell r="CM177">
            <v>5.25</v>
          </cell>
          <cell r="CN177">
            <v>5.25</v>
          </cell>
          <cell r="CO177">
            <v>6.25</v>
          </cell>
          <cell r="CP177">
            <v>6.25</v>
          </cell>
          <cell r="CQ177">
            <v>7.25</v>
          </cell>
          <cell r="CS177">
            <v>32</v>
          </cell>
          <cell r="CT177">
            <v>36</v>
          </cell>
          <cell r="CU177">
            <v>41.75</v>
          </cell>
          <cell r="CV177">
            <v>45.25</v>
          </cell>
          <cell r="CW177">
            <v>45.25</v>
          </cell>
          <cell r="CX177">
            <v>47</v>
          </cell>
          <cell r="CY177">
            <v>51.75</v>
          </cell>
          <cell r="CZ177">
            <v>37.06</v>
          </cell>
          <cell r="DA177">
            <v>41.5</v>
          </cell>
          <cell r="DB177">
            <v>40.75</v>
          </cell>
          <cell r="DC177">
            <v>42.75</v>
          </cell>
          <cell r="DD177">
            <v>48.75</v>
          </cell>
        </row>
        <row r="178">
          <cell r="CJ178">
            <v>1.5</v>
          </cell>
          <cell r="CK178">
            <v>5</v>
          </cell>
          <cell r="CL178">
            <v>6.12</v>
          </cell>
          <cell r="CM178">
            <v>6.12</v>
          </cell>
          <cell r="CN178">
            <v>6.12</v>
          </cell>
          <cell r="CO178">
            <v>7</v>
          </cell>
          <cell r="CP178">
            <v>7</v>
          </cell>
          <cell r="CQ178">
            <v>8</v>
          </cell>
          <cell r="CS178">
            <v>34</v>
          </cell>
          <cell r="CT178">
            <v>38</v>
          </cell>
          <cell r="CU178">
            <v>43.75</v>
          </cell>
          <cell r="CV178">
            <v>47.5</v>
          </cell>
          <cell r="CW178">
            <v>47.5</v>
          </cell>
          <cell r="CX178">
            <v>49</v>
          </cell>
          <cell r="CY178">
            <v>55</v>
          </cell>
          <cell r="CZ178">
            <v>39.56</v>
          </cell>
          <cell r="DA178">
            <v>43.62</v>
          </cell>
          <cell r="DB178">
            <v>42.75</v>
          </cell>
          <cell r="DC178">
            <v>45.75</v>
          </cell>
          <cell r="DD178">
            <v>51.75</v>
          </cell>
        </row>
        <row r="179">
          <cell r="CJ179">
            <v>2</v>
          </cell>
          <cell r="CK179">
            <v>6</v>
          </cell>
          <cell r="CL179">
            <v>6.5</v>
          </cell>
          <cell r="CM179">
            <v>6.5</v>
          </cell>
          <cell r="CN179">
            <v>6.5</v>
          </cell>
          <cell r="CO179">
            <v>8.5</v>
          </cell>
          <cell r="CP179">
            <v>8.5</v>
          </cell>
          <cell r="CQ179">
            <v>9.25</v>
          </cell>
          <cell r="CS179">
            <v>36</v>
          </cell>
          <cell r="CT179">
            <v>40.69</v>
          </cell>
          <cell r="CU179">
            <v>46</v>
          </cell>
          <cell r="CV179">
            <v>50</v>
          </cell>
          <cell r="CW179">
            <v>50</v>
          </cell>
          <cell r="CX179">
            <v>51.75</v>
          </cell>
          <cell r="CY179">
            <v>57.5</v>
          </cell>
          <cell r="CZ179">
            <v>41.62</v>
          </cell>
          <cell r="DA179">
            <v>46.12</v>
          </cell>
          <cell r="DB179">
            <v>45.5</v>
          </cell>
          <cell r="DC179">
            <v>47.75</v>
          </cell>
          <cell r="DD179">
            <v>53</v>
          </cell>
        </row>
        <row r="180">
          <cell r="CJ180">
            <v>2.5</v>
          </cell>
          <cell r="CK180">
            <v>7</v>
          </cell>
          <cell r="CL180">
            <v>7.5</v>
          </cell>
          <cell r="CM180">
            <v>7.5</v>
          </cell>
          <cell r="CN180">
            <v>7.5</v>
          </cell>
          <cell r="CO180">
            <v>9.6199999999999992</v>
          </cell>
          <cell r="CP180">
            <v>9.6199999999999992</v>
          </cell>
          <cell r="CQ180">
            <v>10.5</v>
          </cell>
          <cell r="CS180">
            <v>38</v>
          </cell>
          <cell r="CT180">
            <v>42.69</v>
          </cell>
          <cell r="CU180">
            <v>48.75</v>
          </cell>
          <cell r="CV180">
            <v>46</v>
          </cell>
          <cell r="CW180">
            <v>47.5</v>
          </cell>
          <cell r="CX180">
            <v>50</v>
          </cell>
          <cell r="CY180">
            <v>57.5</v>
          </cell>
          <cell r="CZ180">
            <v>44.25</v>
          </cell>
          <cell r="DA180">
            <v>48.12</v>
          </cell>
          <cell r="DB180">
            <v>47.5</v>
          </cell>
          <cell r="DC180">
            <v>50</v>
          </cell>
          <cell r="DD180">
            <v>57.5</v>
          </cell>
        </row>
        <row r="181">
          <cell r="CJ181">
            <v>3</v>
          </cell>
          <cell r="CK181">
            <v>7.5</v>
          </cell>
          <cell r="CL181">
            <v>8.25</v>
          </cell>
          <cell r="CM181">
            <v>8.25</v>
          </cell>
          <cell r="CN181">
            <v>8.25</v>
          </cell>
          <cell r="CO181">
            <v>9.5</v>
          </cell>
          <cell r="CP181">
            <v>10.5</v>
          </cell>
          <cell r="CQ181">
            <v>12</v>
          </cell>
          <cell r="CS181">
            <v>40</v>
          </cell>
          <cell r="CT181">
            <v>44.69</v>
          </cell>
          <cell r="CU181">
            <v>50.75</v>
          </cell>
          <cell r="CV181">
            <v>48.75</v>
          </cell>
          <cell r="CW181">
            <v>50</v>
          </cell>
          <cell r="CX181">
            <v>52</v>
          </cell>
          <cell r="CY181">
            <v>59.5</v>
          </cell>
          <cell r="CZ181">
            <v>46.25</v>
          </cell>
          <cell r="DA181">
            <v>50.12</v>
          </cell>
          <cell r="DB181">
            <v>50</v>
          </cell>
          <cell r="DC181">
            <v>52</v>
          </cell>
          <cell r="DD181">
            <v>59.5</v>
          </cell>
        </row>
        <row r="182">
          <cell r="CJ182">
            <v>3.5</v>
          </cell>
          <cell r="CK182">
            <v>8.5</v>
          </cell>
          <cell r="CL182">
            <v>9</v>
          </cell>
          <cell r="CM182">
            <v>9</v>
          </cell>
          <cell r="CN182">
            <v>9</v>
          </cell>
          <cell r="CO182">
            <v>0</v>
          </cell>
          <cell r="CP182">
            <v>0</v>
          </cell>
          <cell r="CQ182">
            <v>0</v>
          </cell>
          <cell r="CS182">
            <v>42</v>
          </cell>
          <cell r="CT182">
            <v>46.69</v>
          </cell>
          <cell r="CU182">
            <v>53</v>
          </cell>
          <cell r="CV182">
            <v>50.75</v>
          </cell>
          <cell r="CW182">
            <v>52</v>
          </cell>
          <cell r="CX182">
            <v>55.25</v>
          </cell>
          <cell r="CY182">
            <v>61.5</v>
          </cell>
          <cell r="CZ182">
            <v>48.25</v>
          </cell>
          <cell r="DA182">
            <v>52.5</v>
          </cell>
          <cell r="DB182">
            <v>52</v>
          </cell>
          <cell r="DC182">
            <v>55.25</v>
          </cell>
          <cell r="DD182">
            <v>61.5</v>
          </cell>
        </row>
        <row r="183">
          <cell r="CJ183">
            <v>4</v>
          </cell>
          <cell r="CK183">
            <v>9</v>
          </cell>
          <cell r="CL183">
            <v>10</v>
          </cell>
          <cell r="CM183">
            <v>10</v>
          </cell>
          <cell r="CN183">
            <v>10.75</v>
          </cell>
          <cell r="CO183">
            <v>11.5</v>
          </cell>
          <cell r="CP183">
            <v>12.25</v>
          </cell>
          <cell r="CQ183">
            <v>14</v>
          </cell>
          <cell r="CS183">
            <v>44</v>
          </cell>
          <cell r="CT183">
            <v>49.25</v>
          </cell>
          <cell r="CU183">
            <v>55.25</v>
          </cell>
          <cell r="CV183">
            <v>53.25</v>
          </cell>
          <cell r="CW183">
            <v>54.5</v>
          </cell>
          <cell r="CX183">
            <v>57.25</v>
          </cell>
          <cell r="CY183">
            <v>64.88</v>
          </cell>
          <cell r="CZ183">
            <v>50.25</v>
          </cell>
          <cell r="DA183">
            <v>54.5</v>
          </cell>
          <cell r="DB183">
            <v>54.5</v>
          </cell>
          <cell r="DC183">
            <v>57.25</v>
          </cell>
          <cell r="DD183">
            <v>64.88</v>
          </cell>
        </row>
        <row r="184">
          <cell r="CJ184">
            <v>5</v>
          </cell>
          <cell r="CK184">
            <v>10</v>
          </cell>
          <cell r="CL184">
            <v>11</v>
          </cell>
          <cell r="CM184">
            <v>11</v>
          </cell>
          <cell r="CN184">
            <v>13</v>
          </cell>
          <cell r="CO184">
            <v>13.75</v>
          </cell>
          <cell r="CP184">
            <v>14.75</v>
          </cell>
          <cell r="CQ184">
            <v>16.5</v>
          </cell>
          <cell r="CS184">
            <v>46</v>
          </cell>
          <cell r="CT184">
            <v>51.25</v>
          </cell>
          <cell r="CU184">
            <v>57.25</v>
          </cell>
          <cell r="CV184">
            <v>55.75</v>
          </cell>
          <cell r="CW184">
            <v>56.75</v>
          </cell>
          <cell r="CX184">
            <v>59.5</v>
          </cell>
          <cell r="CY184">
            <v>68.25</v>
          </cell>
          <cell r="CZ184">
            <v>52.81</v>
          </cell>
          <cell r="DA184">
            <v>57.5</v>
          </cell>
          <cell r="DB184">
            <v>56.75</v>
          </cell>
          <cell r="DC184">
            <v>59.5</v>
          </cell>
          <cell r="DD184">
            <v>68.25</v>
          </cell>
        </row>
        <row r="185">
          <cell r="CJ185">
            <v>6</v>
          </cell>
          <cell r="CK185">
            <v>11</v>
          </cell>
          <cell r="CL185">
            <v>12.5</v>
          </cell>
          <cell r="CM185">
            <v>12.5</v>
          </cell>
          <cell r="CN185">
            <v>14</v>
          </cell>
          <cell r="CO185">
            <v>15</v>
          </cell>
          <cell r="CP185">
            <v>15.5</v>
          </cell>
          <cell r="CQ185">
            <v>19</v>
          </cell>
          <cell r="CS185">
            <v>48</v>
          </cell>
          <cell r="CT185">
            <v>53.25</v>
          </cell>
          <cell r="CU185">
            <v>59.5</v>
          </cell>
          <cell r="CV185">
            <v>57.75</v>
          </cell>
          <cell r="CW185">
            <v>59.5</v>
          </cell>
          <cell r="CX185">
            <v>62.75</v>
          </cell>
          <cell r="CY185">
            <v>70.25</v>
          </cell>
          <cell r="CZ185">
            <v>54.81</v>
          </cell>
          <cell r="DA185">
            <v>59.5</v>
          </cell>
          <cell r="DB185">
            <v>59.5</v>
          </cell>
          <cell r="DC185">
            <v>62.75</v>
          </cell>
          <cell r="DD185">
            <v>70.25</v>
          </cell>
        </row>
        <row r="186">
          <cell r="CJ186">
            <v>8</v>
          </cell>
          <cell r="CK186">
            <v>13.5</v>
          </cell>
          <cell r="CL186">
            <v>15</v>
          </cell>
          <cell r="CM186">
            <v>15</v>
          </cell>
          <cell r="CN186">
            <v>16.5</v>
          </cell>
          <cell r="CO186">
            <v>18.5</v>
          </cell>
          <cell r="CP186">
            <v>19</v>
          </cell>
          <cell r="CQ186">
            <v>21.75</v>
          </cell>
          <cell r="CS186">
            <v>50</v>
          </cell>
          <cell r="CT186">
            <v>55.25</v>
          </cell>
          <cell r="CU186">
            <v>61.75</v>
          </cell>
          <cell r="CV186">
            <v>60.25</v>
          </cell>
          <cell r="CW186">
            <v>61.75</v>
          </cell>
          <cell r="CX186">
            <v>65.75</v>
          </cell>
          <cell r="CY186">
            <v>0</v>
          </cell>
          <cell r="CZ186">
            <v>56.81</v>
          </cell>
          <cell r="DA186">
            <v>61.5</v>
          </cell>
          <cell r="DB186">
            <v>61.75</v>
          </cell>
          <cell r="DC186">
            <v>65.75</v>
          </cell>
          <cell r="DD186">
            <v>0</v>
          </cell>
        </row>
        <row r="187">
          <cell r="CJ187">
            <v>10</v>
          </cell>
          <cell r="CK187">
            <v>16</v>
          </cell>
          <cell r="CL187">
            <v>17.5</v>
          </cell>
          <cell r="CM187">
            <v>17.5</v>
          </cell>
          <cell r="CN187">
            <v>20</v>
          </cell>
          <cell r="CO187">
            <v>21.5</v>
          </cell>
          <cell r="CP187">
            <v>23</v>
          </cell>
          <cell r="CQ187">
            <v>26.5</v>
          </cell>
          <cell r="CS187">
            <v>52</v>
          </cell>
          <cell r="CT187">
            <v>57.38</v>
          </cell>
          <cell r="CU187">
            <v>64</v>
          </cell>
          <cell r="CV187">
            <v>62.25</v>
          </cell>
          <cell r="CW187">
            <v>63.75</v>
          </cell>
          <cell r="CX187">
            <v>67.75</v>
          </cell>
          <cell r="CY187">
            <v>0</v>
          </cell>
          <cell r="CZ187">
            <v>58.81</v>
          </cell>
          <cell r="DA187">
            <v>63.5</v>
          </cell>
          <cell r="DB187">
            <v>63.75</v>
          </cell>
          <cell r="DC187">
            <v>67.75</v>
          </cell>
          <cell r="DD187">
            <v>0</v>
          </cell>
        </row>
        <row r="188">
          <cell r="CJ188">
            <v>12</v>
          </cell>
          <cell r="CK188">
            <v>19</v>
          </cell>
          <cell r="CL188">
            <v>20.5</v>
          </cell>
          <cell r="CM188">
            <v>20.5</v>
          </cell>
          <cell r="CN188">
            <v>22</v>
          </cell>
          <cell r="CO188">
            <v>24</v>
          </cell>
          <cell r="CP188">
            <v>26.5</v>
          </cell>
          <cell r="CQ188">
            <v>30</v>
          </cell>
          <cell r="CS188">
            <v>54</v>
          </cell>
          <cell r="CT188">
            <v>59.38</v>
          </cell>
          <cell r="CU188">
            <v>66.25</v>
          </cell>
          <cell r="CV188">
            <v>65.25</v>
          </cell>
          <cell r="CW188">
            <v>67</v>
          </cell>
          <cell r="CX188">
            <v>70</v>
          </cell>
          <cell r="CY188">
            <v>0</v>
          </cell>
          <cell r="CZ188">
            <v>61</v>
          </cell>
          <cell r="DA188">
            <v>65.88</v>
          </cell>
          <cell r="DB188">
            <v>67</v>
          </cell>
          <cell r="DC188">
            <v>70</v>
          </cell>
          <cell r="DD188">
            <v>0</v>
          </cell>
        </row>
        <row r="189">
          <cell r="CJ189">
            <v>14</v>
          </cell>
          <cell r="CK189">
            <v>21</v>
          </cell>
          <cell r="CL189">
            <v>23</v>
          </cell>
          <cell r="CM189">
            <v>23</v>
          </cell>
          <cell r="CN189">
            <v>23.75</v>
          </cell>
          <cell r="CO189">
            <v>25.25</v>
          </cell>
          <cell r="CP189">
            <v>29.5</v>
          </cell>
          <cell r="CQ189">
            <v>0</v>
          </cell>
          <cell r="CS189">
            <v>56</v>
          </cell>
          <cell r="CT189">
            <v>62</v>
          </cell>
          <cell r="CU189">
            <v>68.75</v>
          </cell>
          <cell r="CV189">
            <v>67.25</v>
          </cell>
          <cell r="CW189">
            <v>69</v>
          </cell>
          <cell r="CX189">
            <v>73</v>
          </cell>
          <cell r="CY189">
            <v>0</v>
          </cell>
          <cell r="CZ189">
            <v>63</v>
          </cell>
          <cell r="DA189">
            <v>69.5</v>
          </cell>
          <cell r="DB189">
            <v>69</v>
          </cell>
          <cell r="DC189">
            <v>73</v>
          </cell>
          <cell r="DD189">
            <v>0</v>
          </cell>
        </row>
        <row r="190">
          <cell r="CJ190">
            <v>16</v>
          </cell>
          <cell r="CK190">
            <v>23.5</v>
          </cell>
          <cell r="CL190">
            <v>25.5</v>
          </cell>
          <cell r="CM190">
            <v>25.5</v>
          </cell>
          <cell r="CN190">
            <v>27</v>
          </cell>
          <cell r="CO190">
            <v>27.75</v>
          </cell>
          <cell r="CP190">
            <v>32.5</v>
          </cell>
          <cell r="CQ190">
            <v>0</v>
          </cell>
          <cell r="CS190">
            <v>58</v>
          </cell>
          <cell r="CT190">
            <v>64</v>
          </cell>
          <cell r="CU190">
            <v>71</v>
          </cell>
          <cell r="CV190">
            <v>69.25</v>
          </cell>
          <cell r="CW190">
            <v>71</v>
          </cell>
          <cell r="CX190">
            <v>75</v>
          </cell>
          <cell r="CY190">
            <v>0</v>
          </cell>
          <cell r="CZ190">
            <v>65.94</v>
          </cell>
          <cell r="DA190">
            <v>71.94</v>
          </cell>
          <cell r="DB190">
            <v>71</v>
          </cell>
          <cell r="DC190">
            <v>75</v>
          </cell>
          <cell r="DD190">
            <v>0</v>
          </cell>
        </row>
        <row r="191">
          <cell r="CJ191">
            <v>18</v>
          </cell>
          <cell r="CK191">
            <v>25</v>
          </cell>
          <cell r="CL191">
            <v>28</v>
          </cell>
          <cell r="CM191">
            <v>28</v>
          </cell>
          <cell r="CN191">
            <v>29.25</v>
          </cell>
          <cell r="CO191">
            <v>31</v>
          </cell>
          <cell r="CP191">
            <v>36</v>
          </cell>
          <cell r="CQ191">
            <v>0</v>
          </cell>
          <cell r="CS191">
            <v>60</v>
          </cell>
          <cell r="CT191">
            <v>66</v>
          </cell>
          <cell r="CU191">
            <v>73</v>
          </cell>
          <cell r="CV191">
            <v>71.25</v>
          </cell>
          <cell r="CW191">
            <v>74.25</v>
          </cell>
          <cell r="CX191">
            <v>78.5</v>
          </cell>
          <cell r="CY191">
            <v>0</v>
          </cell>
          <cell r="CZ191">
            <v>67.94</v>
          </cell>
          <cell r="DA191">
            <v>73.94</v>
          </cell>
          <cell r="DB191">
            <v>74.25</v>
          </cell>
          <cell r="DC191">
            <v>78.5</v>
          </cell>
          <cell r="DD191">
            <v>0</v>
          </cell>
        </row>
        <row r="192">
          <cell r="CJ192">
            <v>20</v>
          </cell>
          <cell r="CK192">
            <v>27.5</v>
          </cell>
          <cell r="CL192">
            <v>30.5</v>
          </cell>
          <cell r="CM192">
            <v>30.5</v>
          </cell>
          <cell r="CN192">
            <v>32</v>
          </cell>
          <cell r="CO192">
            <v>33.75</v>
          </cell>
          <cell r="CP192">
            <v>38.75</v>
          </cell>
          <cell r="CQ192">
            <v>0</v>
          </cell>
        </row>
        <row r="193">
          <cell r="CJ193">
            <v>24</v>
          </cell>
          <cell r="CK193">
            <v>32</v>
          </cell>
          <cell r="CL193">
            <v>36</v>
          </cell>
          <cell r="CM193">
            <v>36</v>
          </cell>
          <cell r="CN193">
            <v>37</v>
          </cell>
          <cell r="CO193">
            <v>41</v>
          </cell>
          <cell r="CP193">
            <v>46</v>
          </cell>
          <cell r="CQ193">
            <v>0</v>
          </cell>
        </row>
        <row r="197">
          <cell r="CJ197" t="str">
            <v>Size</v>
          </cell>
          <cell r="CK197">
            <v>150</v>
          </cell>
          <cell r="CL197">
            <v>300</v>
          </cell>
          <cell r="CM197">
            <v>400</v>
          </cell>
          <cell r="CN197">
            <v>600</v>
          </cell>
          <cell r="CO197">
            <v>900</v>
          </cell>
          <cell r="CP197">
            <v>1500</v>
          </cell>
          <cell r="CQ197">
            <v>2500</v>
          </cell>
          <cell r="CS197" t="str">
            <v>Size</v>
          </cell>
          <cell r="CT197" t="str">
            <v>75# Series B</v>
          </cell>
          <cell r="CU197" t="str">
            <v>150# Series A</v>
          </cell>
          <cell r="CV197" t="str">
            <v>300# Series A</v>
          </cell>
          <cell r="CW197" t="str">
            <v>400# Series A</v>
          </cell>
          <cell r="CX197" t="str">
            <v>600# Series A</v>
          </cell>
          <cell r="CY197" t="str">
            <v>900# Series A</v>
          </cell>
          <cell r="CZ197" t="str">
            <v>150# Series B</v>
          </cell>
          <cell r="DA197" t="str">
            <v>300# Series B</v>
          </cell>
          <cell r="DB197" t="str">
            <v>400# Series B</v>
          </cell>
          <cell r="DC197" t="str">
            <v>600# Series B</v>
          </cell>
          <cell r="DD197" t="str">
            <v>900# Series B</v>
          </cell>
        </row>
        <row r="198">
          <cell r="CJ198">
            <v>0.5</v>
          </cell>
          <cell r="CK198">
            <v>1</v>
          </cell>
          <cell r="CL198">
            <v>1.5</v>
          </cell>
          <cell r="CM198">
            <v>2</v>
          </cell>
          <cell r="CN198">
            <v>2</v>
          </cell>
          <cell r="CO198">
            <v>6</v>
          </cell>
          <cell r="CP198">
            <v>6</v>
          </cell>
          <cell r="CQ198">
            <v>7</v>
          </cell>
          <cell r="CS198">
            <v>26</v>
          </cell>
          <cell r="CT198">
            <v>80</v>
          </cell>
          <cell r="CU198">
            <v>300</v>
          </cell>
          <cell r="CV198">
            <v>605</v>
          </cell>
          <cell r="CW198">
            <v>650</v>
          </cell>
          <cell r="CX198">
            <v>940</v>
          </cell>
          <cell r="CY198">
            <v>1525</v>
          </cell>
          <cell r="CZ198">
            <v>120</v>
          </cell>
          <cell r="DA198">
            <v>400</v>
          </cell>
          <cell r="DB198">
            <v>360</v>
          </cell>
          <cell r="DC198">
            <v>550</v>
          </cell>
          <cell r="DD198">
            <v>1050</v>
          </cell>
        </row>
        <row r="199">
          <cell r="CJ199">
            <v>0.75</v>
          </cell>
          <cell r="CK199">
            <v>1.5</v>
          </cell>
          <cell r="CL199">
            <v>2.5</v>
          </cell>
          <cell r="CM199">
            <v>3</v>
          </cell>
          <cell r="CN199">
            <v>3</v>
          </cell>
          <cell r="CO199">
            <v>6</v>
          </cell>
          <cell r="CP199">
            <v>6</v>
          </cell>
          <cell r="CQ199">
            <v>9</v>
          </cell>
          <cell r="CS199">
            <v>28</v>
          </cell>
          <cell r="CT199">
            <v>85</v>
          </cell>
          <cell r="CU199">
            <v>345</v>
          </cell>
          <cell r="CV199">
            <v>745</v>
          </cell>
          <cell r="CW199">
            <v>785</v>
          </cell>
          <cell r="CX199">
            <v>1060</v>
          </cell>
          <cell r="CY199">
            <v>1810</v>
          </cell>
          <cell r="CZ199">
            <v>140</v>
          </cell>
          <cell r="DA199">
            <v>450</v>
          </cell>
          <cell r="DB199">
            <v>450</v>
          </cell>
          <cell r="DC199">
            <v>650</v>
          </cell>
          <cell r="DD199">
            <v>1520</v>
          </cell>
        </row>
        <row r="200">
          <cell r="CJ200">
            <v>1</v>
          </cell>
          <cell r="CK200">
            <v>2</v>
          </cell>
          <cell r="CL200">
            <v>3</v>
          </cell>
          <cell r="CM200">
            <v>3.5</v>
          </cell>
          <cell r="CN200">
            <v>3.5</v>
          </cell>
          <cell r="CO200">
            <v>7.5</v>
          </cell>
          <cell r="CP200">
            <v>7.5</v>
          </cell>
          <cell r="CQ200">
            <v>12</v>
          </cell>
          <cell r="CS200">
            <v>30</v>
          </cell>
          <cell r="CT200">
            <v>90</v>
          </cell>
          <cell r="CU200">
            <v>400</v>
          </cell>
          <cell r="CV200">
            <v>870</v>
          </cell>
          <cell r="CW200">
            <v>905</v>
          </cell>
          <cell r="CX200">
            <v>1210</v>
          </cell>
          <cell r="CY200">
            <v>2120</v>
          </cell>
          <cell r="CZ200">
            <v>150</v>
          </cell>
          <cell r="DA200">
            <v>550</v>
          </cell>
          <cell r="DB200">
            <v>530</v>
          </cell>
          <cell r="DC200">
            <v>810</v>
          </cell>
          <cell r="DD200">
            <v>1820</v>
          </cell>
        </row>
        <row r="201">
          <cell r="CJ201">
            <v>1.25</v>
          </cell>
          <cell r="CK201">
            <v>2.5</v>
          </cell>
          <cell r="CL201">
            <v>4.5</v>
          </cell>
          <cell r="CM201">
            <v>4.5</v>
          </cell>
          <cell r="CN201">
            <v>4.5</v>
          </cell>
          <cell r="CO201">
            <v>10</v>
          </cell>
          <cell r="CP201">
            <v>10</v>
          </cell>
          <cell r="CQ201">
            <v>18</v>
          </cell>
          <cell r="CS201">
            <v>32</v>
          </cell>
          <cell r="CT201">
            <v>105</v>
          </cell>
          <cell r="CU201">
            <v>505</v>
          </cell>
          <cell r="CV201">
            <v>1005</v>
          </cell>
          <cell r="CW201">
            <v>1065</v>
          </cell>
          <cell r="CX201">
            <v>1375</v>
          </cell>
          <cell r="CY201">
            <v>2545</v>
          </cell>
          <cell r="CZ201">
            <v>170</v>
          </cell>
          <cell r="DA201">
            <v>685</v>
          </cell>
          <cell r="DB201">
            <v>635</v>
          </cell>
          <cell r="DC201">
            <v>950</v>
          </cell>
          <cell r="DD201">
            <v>2065</v>
          </cell>
        </row>
        <row r="202">
          <cell r="CJ202">
            <v>1.5</v>
          </cell>
          <cell r="CK202">
            <v>3</v>
          </cell>
          <cell r="CL202">
            <v>6.5</v>
          </cell>
          <cell r="CM202">
            <v>6.5</v>
          </cell>
          <cell r="CN202">
            <v>6.5</v>
          </cell>
          <cell r="CO202">
            <v>14</v>
          </cell>
          <cell r="CP202">
            <v>14</v>
          </cell>
          <cell r="CQ202">
            <v>25</v>
          </cell>
          <cell r="CS202">
            <v>34</v>
          </cell>
          <cell r="CT202">
            <v>110</v>
          </cell>
          <cell r="CU202">
            <v>540</v>
          </cell>
          <cell r="CV202">
            <v>1145</v>
          </cell>
          <cell r="CW202">
            <v>1200</v>
          </cell>
          <cell r="CX202">
            <v>1540</v>
          </cell>
          <cell r="CY202">
            <v>2970</v>
          </cell>
          <cell r="CZ202">
            <v>210</v>
          </cell>
          <cell r="DA202">
            <v>750</v>
          </cell>
          <cell r="DB202">
            <v>690</v>
          </cell>
          <cell r="DC202">
            <v>1205</v>
          </cell>
          <cell r="DD202">
            <v>2450</v>
          </cell>
        </row>
        <row r="203">
          <cell r="CJ203">
            <v>2</v>
          </cell>
          <cell r="CK203">
            <v>5</v>
          </cell>
          <cell r="CL203">
            <v>7</v>
          </cell>
          <cell r="CM203">
            <v>8</v>
          </cell>
          <cell r="CN203">
            <v>8</v>
          </cell>
          <cell r="CO203">
            <v>22</v>
          </cell>
          <cell r="CP203">
            <v>22</v>
          </cell>
          <cell r="CQ203">
            <v>38</v>
          </cell>
          <cell r="CS203">
            <v>36</v>
          </cell>
          <cell r="CT203">
            <v>145</v>
          </cell>
          <cell r="CU203">
            <v>640</v>
          </cell>
          <cell r="CV203">
            <v>1275</v>
          </cell>
          <cell r="CW203">
            <v>1340</v>
          </cell>
          <cell r="CX203">
            <v>1705</v>
          </cell>
          <cell r="CY203">
            <v>3395</v>
          </cell>
          <cell r="CZ203">
            <v>240</v>
          </cell>
          <cell r="DA203">
            <v>840</v>
          </cell>
          <cell r="DB203">
            <v>855</v>
          </cell>
          <cell r="DC203">
            <v>1340</v>
          </cell>
          <cell r="DD203">
            <v>2520</v>
          </cell>
        </row>
        <row r="204">
          <cell r="CJ204">
            <v>2.5</v>
          </cell>
          <cell r="CK204">
            <v>8</v>
          </cell>
          <cell r="CL204">
            <v>10</v>
          </cell>
          <cell r="CM204">
            <v>12</v>
          </cell>
          <cell r="CN204">
            <v>12</v>
          </cell>
          <cell r="CO204">
            <v>36</v>
          </cell>
          <cell r="CP204">
            <v>36</v>
          </cell>
          <cell r="CQ204">
            <v>55</v>
          </cell>
          <cell r="CS204">
            <v>38</v>
          </cell>
          <cell r="CT204">
            <v>160</v>
          </cell>
          <cell r="CU204">
            <v>720</v>
          </cell>
          <cell r="CV204">
            <v>695</v>
          </cell>
          <cell r="CW204">
            <v>935</v>
          </cell>
          <cell r="CX204">
            <v>1470</v>
          </cell>
          <cell r="CY204">
            <v>3385</v>
          </cell>
          <cell r="CZ204">
            <v>290</v>
          </cell>
          <cell r="DA204">
            <v>915</v>
          </cell>
          <cell r="DB204">
            <v>935</v>
          </cell>
          <cell r="DC204">
            <v>1470</v>
          </cell>
          <cell r="DD204">
            <v>3385</v>
          </cell>
        </row>
        <row r="205">
          <cell r="CJ205">
            <v>3</v>
          </cell>
          <cell r="CK205">
            <v>9</v>
          </cell>
          <cell r="CL205">
            <v>13</v>
          </cell>
          <cell r="CM205">
            <v>15</v>
          </cell>
          <cell r="CN205">
            <v>15</v>
          </cell>
          <cell r="CO205">
            <v>31</v>
          </cell>
          <cell r="CP205">
            <v>48</v>
          </cell>
          <cell r="CQ205">
            <v>83</v>
          </cell>
          <cell r="CS205">
            <v>40</v>
          </cell>
          <cell r="CT205">
            <v>170</v>
          </cell>
          <cell r="CU205">
            <v>775</v>
          </cell>
          <cell r="CV205">
            <v>840</v>
          </cell>
          <cell r="CW205">
            <v>1090</v>
          </cell>
          <cell r="CX205">
            <v>1630</v>
          </cell>
          <cell r="CY205">
            <v>3620</v>
          </cell>
          <cell r="CZ205">
            <v>310</v>
          </cell>
          <cell r="DA205">
            <v>990</v>
          </cell>
          <cell r="DB205">
            <v>1090</v>
          </cell>
          <cell r="DC205">
            <v>1630</v>
          </cell>
          <cell r="DD205">
            <v>3620</v>
          </cell>
        </row>
        <row r="206">
          <cell r="CJ206">
            <v>3.5</v>
          </cell>
          <cell r="CK206">
            <v>11</v>
          </cell>
          <cell r="CL206">
            <v>16</v>
          </cell>
          <cell r="CM206">
            <v>21</v>
          </cell>
          <cell r="CN206">
            <v>21</v>
          </cell>
          <cell r="CO206" t="str">
            <v>n/a</v>
          </cell>
          <cell r="CP206" t="str">
            <v>n/a</v>
          </cell>
          <cell r="CQ206" t="str">
            <v>n/a</v>
          </cell>
          <cell r="CS206">
            <v>42</v>
          </cell>
          <cell r="CT206">
            <v>185</v>
          </cell>
          <cell r="CU206">
            <v>890</v>
          </cell>
          <cell r="CV206">
            <v>950</v>
          </cell>
          <cell r="CW206">
            <v>1190</v>
          </cell>
          <cell r="CX206">
            <v>2030</v>
          </cell>
          <cell r="CY206">
            <v>3960</v>
          </cell>
          <cell r="CZ206">
            <v>345</v>
          </cell>
          <cell r="DA206">
            <v>1135</v>
          </cell>
          <cell r="DB206">
            <v>1190</v>
          </cell>
          <cell r="DC206">
            <v>2030</v>
          </cell>
          <cell r="DD206">
            <v>3960</v>
          </cell>
        </row>
        <row r="207">
          <cell r="CJ207">
            <v>4</v>
          </cell>
          <cell r="CK207">
            <v>13</v>
          </cell>
          <cell r="CL207">
            <v>23.5</v>
          </cell>
          <cell r="CM207">
            <v>24</v>
          </cell>
          <cell r="CN207">
            <v>33</v>
          </cell>
          <cell r="CO207">
            <v>53</v>
          </cell>
          <cell r="CP207">
            <v>73</v>
          </cell>
          <cell r="CQ207">
            <v>127</v>
          </cell>
          <cell r="CS207">
            <v>44</v>
          </cell>
          <cell r="CT207">
            <v>230</v>
          </cell>
          <cell r="CU207">
            <v>990</v>
          </cell>
          <cell r="CV207">
            <v>1055</v>
          </cell>
          <cell r="CW207">
            <v>1375</v>
          </cell>
          <cell r="CX207">
            <v>2160</v>
          </cell>
          <cell r="CY207">
            <v>4300</v>
          </cell>
          <cell r="CZ207">
            <v>370</v>
          </cell>
          <cell r="DA207">
            <v>1235</v>
          </cell>
          <cell r="DB207">
            <v>1375</v>
          </cell>
          <cell r="DC207">
            <v>2160</v>
          </cell>
          <cell r="DD207">
            <v>4300</v>
          </cell>
        </row>
        <row r="208">
          <cell r="CJ208">
            <v>5</v>
          </cell>
          <cell r="CK208">
            <v>15</v>
          </cell>
          <cell r="CL208">
            <v>29</v>
          </cell>
          <cell r="CM208">
            <v>31</v>
          </cell>
          <cell r="CN208">
            <v>63</v>
          </cell>
          <cell r="CO208">
            <v>83</v>
          </cell>
          <cell r="CP208">
            <v>132</v>
          </cell>
          <cell r="CQ208">
            <v>210</v>
          </cell>
          <cell r="CS208">
            <v>46</v>
          </cell>
          <cell r="CT208">
            <v>245</v>
          </cell>
          <cell r="CU208">
            <v>1060</v>
          </cell>
          <cell r="CV208">
            <v>1235</v>
          </cell>
          <cell r="CW208">
            <v>1525</v>
          </cell>
          <cell r="CX208">
            <v>2410</v>
          </cell>
          <cell r="CY208">
            <v>4640</v>
          </cell>
          <cell r="CZ208">
            <v>435</v>
          </cell>
          <cell r="DA208">
            <v>1470</v>
          </cell>
          <cell r="DB208">
            <v>1525</v>
          </cell>
          <cell r="DC208">
            <v>2410</v>
          </cell>
          <cell r="DD208">
            <v>4640</v>
          </cell>
        </row>
        <row r="209">
          <cell r="CJ209">
            <v>6</v>
          </cell>
          <cell r="CK209">
            <v>17</v>
          </cell>
          <cell r="CL209">
            <v>36</v>
          </cell>
          <cell r="CM209">
            <v>39</v>
          </cell>
          <cell r="CN209">
            <v>80</v>
          </cell>
          <cell r="CO209">
            <v>108</v>
          </cell>
          <cell r="CP209">
            <v>164</v>
          </cell>
          <cell r="CQ209">
            <v>323</v>
          </cell>
          <cell r="CS209">
            <v>48</v>
          </cell>
          <cell r="CT209">
            <v>270</v>
          </cell>
          <cell r="CU209">
            <v>1185</v>
          </cell>
          <cell r="CV209">
            <v>1380</v>
          </cell>
          <cell r="CW209">
            <v>1790</v>
          </cell>
          <cell r="CX209">
            <v>2855</v>
          </cell>
          <cell r="CY209">
            <v>4980</v>
          </cell>
          <cell r="CZ209">
            <v>480</v>
          </cell>
          <cell r="DA209">
            <v>1575</v>
          </cell>
          <cell r="DB209">
            <v>1790</v>
          </cell>
          <cell r="DC209">
            <v>2855</v>
          </cell>
          <cell r="DD209">
            <v>4980</v>
          </cell>
        </row>
        <row r="210">
          <cell r="CJ210">
            <v>8</v>
          </cell>
          <cell r="CK210">
            <v>28</v>
          </cell>
          <cell r="CL210">
            <v>56</v>
          </cell>
          <cell r="CM210">
            <v>63</v>
          </cell>
          <cell r="CN210">
            <v>97</v>
          </cell>
          <cell r="CO210">
            <v>172</v>
          </cell>
          <cell r="CP210">
            <v>258</v>
          </cell>
          <cell r="CQ210">
            <v>485</v>
          </cell>
          <cell r="CS210">
            <v>50</v>
          </cell>
          <cell r="CT210">
            <v>290</v>
          </cell>
          <cell r="CU210">
            <v>1270</v>
          </cell>
          <cell r="CV210">
            <v>1530</v>
          </cell>
          <cell r="CW210">
            <v>1950</v>
          </cell>
          <cell r="CX210">
            <v>3330</v>
          </cell>
          <cell r="CY210">
            <v>0</v>
          </cell>
          <cell r="CZ210">
            <v>520</v>
          </cell>
          <cell r="DA210">
            <v>1710</v>
          </cell>
          <cell r="DB210">
            <v>1950</v>
          </cell>
          <cell r="DC210">
            <v>3330</v>
          </cell>
          <cell r="DD210">
            <v>0</v>
          </cell>
        </row>
        <row r="211">
          <cell r="CJ211">
            <v>10</v>
          </cell>
          <cell r="CK211">
            <v>40</v>
          </cell>
          <cell r="CL211">
            <v>77</v>
          </cell>
          <cell r="CM211">
            <v>91</v>
          </cell>
          <cell r="CN211">
            <v>177</v>
          </cell>
          <cell r="CO211">
            <v>245</v>
          </cell>
          <cell r="CP211">
            <v>436</v>
          </cell>
          <cell r="CQ211">
            <v>925</v>
          </cell>
          <cell r="CS211">
            <v>52</v>
          </cell>
          <cell r="CT211">
            <v>310</v>
          </cell>
          <cell r="CU211">
            <v>1410</v>
          </cell>
          <cell r="CV211">
            <v>1660</v>
          </cell>
          <cell r="CW211">
            <v>2125</v>
          </cell>
          <cell r="CX211">
            <v>3560</v>
          </cell>
          <cell r="CY211">
            <v>0</v>
          </cell>
          <cell r="CZ211">
            <v>550</v>
          </cell>
          <cell r="DA211">
            <v>1840</v>
          </cell>
          <cell r="DB211">
            <v>2125</v>
          </cell>
          <cell r="DC211">
            <v>3560</v>
          </cell>
          <cell r="DD211">
            <v>0</v>
          </cell>
        </row>
        <row r="212">
          <cell r="CJ212">
            <v>12</v>
          </cell>
          <cell r="CK212">
            <v>61</v>
          </cell>
          <cell r="CL212">
            <v>113</v>
          </cell>
          <cell r="CM212">
            <v>129</v>
          </cell>
          <cell r="CN212">
            <v>215</v>
          </cell>
          <cell r="CO212">
            <v>326</v>
          </cell>
          <cell r="CP212">
            <v>667</v>
          </cell>
          <cell r="CQ212">
            <v>1300</v>
          </cell>
          <cell r="CS212">
            <v>54</v>
          </cell>
          <cell r="CT212">
            <v>340</v>
          </cell>
          <cell r="CU212">
            <v>1585</v>
          </cell>
          <cell r="CV212">
            <v>2050</v>
          </cell>
          <cell r="CW212">
            <v>2565</v>
          </cell>
          <cell r="CX212">
            <v>3920</v>
          </cell>
          <cell r="CY212">
            <v>0</v>
          </cell>
          <cell r="CZ212">
            <v>620</v>
          </cell>
          <cell r="DA212">
            <v>1980</v>
          </cell>
          <cell r="DB212">
            <v>2565</v>
          </cell>
          <cell r="DC212">
            <v>3920</v>
          </cell>
          <cell r="DD212">
            <v>0</v>
          </cell>
        </row>
        <row r="213">
          <cell r="CJ213">
            <v>14</v>
          </cell>
          <cell r="CK213">
            <v>83</v>
          </cell>
          <cell r="CL213">
            <v>159</v>
          </cell>
          <cell r="CM213">
            <v>191</v>
          </cell>
          <cell r="CN213">
            <v>259</v>
          </cell>
          <cell r="CO213">
            <v>380</v>
          </cell>
          <cell r="CP213" t="str">
            <v>n/a</v>
          </cell>
          <cell r="CQ213" t="str">
            <v>n/a</v>
          </cell>
          <cell r="CS213">
            <v>56</v>
          </cell>
          <cell r="CT213">
            <v>400</v>
          </cell>
          <cell r="CU213">
            <v>1760</v>
          </cell>
          <cell r="CV213">
            <v>2155</v>
          </cell>
          <cell r="CW213">
            <v>2710</v>
          </cell>
          <cell r="CX213">
            <v>4280</v>
          </cell>
          <cell r="CY213">
            <v>0</v>
          </cell>
          <cell r="CZ213">
            <v>650</v>
          </cell>
          <cell r="DA213">
            <v>2595</v>
          </cell>
          <cell r="DB213">
            <v>2710</v>
          </cell>
          <cell r="DC213">
            <v>4280</v>
          </cell>
          <cell r="DD213">
            <v>0</v>
          </cell>
        </row>
        <row r="214">
          <cell r="CJ214">
            <v>16</v>
          </cell>
          <cell r="CK214">
            <v>106</v>
          </cell>
          <cell r="CL214">
            <v>210</v>
          </cell>
          <cell r="CM214">
            <v>253</v>
          </cell>
          <cell r="CN214">
            <v>366</v>
          </cell>
          <cell r="CO214">
            <v>459</v>
          </cell>
          <cell r="CP214" t="str">
            <v>n/a</v>
          </cell>
          <cell r="CQ214" t="str">
            <v>n/a</v>
          </cell>
          <cell r="CS214">
            <v>58</v>
          </cell>
          <cell r="CT214">
            <v>430</v>
          </cell>
          <cell r="CU214">
            <v>1915</v>
          </cell>
          <cell r="CV214">
            <v>2270</v>
          </cell>
          <cell r="CW214">
            <v>3230</v>
          </cell>
          <cell r="CX214">
            <v>4640</v>
          </cell>
          <cell r="CY214">
            <v>0</v>
          </cell>
          <cell r="CZ214">
            <v>780</v>
          </cell>
          <cell r="DA214">
            <v>2770</v>
          </cell>
          <cell r="DB214">
            <v>3230</v>
          </cell>
          <cell r="DC214">
            <v>4640</v>
          </cell>
          <cell r="DD214">
            <v>0</v>
          </cell>
        </row>
        <row r="215">
          <cell r="CJ215">
            <v>18</v>
          </cell>
          <cell r="CK215">
            <v>109</v>
          </cell>
          <cell r="CL215">
            <v>253</v>
          </cell>
          <cell r="CM215">
            <v>310</v>
          </cell>
          <cell r="CN215">
            <v>476</v>
          </cell>
          <cell r="CO215">
            <v>647</v>
          </cell>
          <cell r="CP215" t="str">
            <v>n/a</v>
          </cell>
          <cell r="CQ215" t="str">
            <v>n/a</v>
          </cell>
          <cell r="CS215">
            <v>60</v>
          </cell>
          <cell r="CT215">
            <v>475</v>
          </cell>
          <cell r="CU215">
            <v>2045</v>
          </cell>
          <cell r="CV215">
            <v>2470</v>
          </cell>
          <cell r="CW215">
            <v>3820</v>
          </cell>
          <cell r="CX215">
            <v>5000</v>
          </cell>
          <cell r="CY215">
            <v>0</v>
          </cell>
          <cell r="CZ215">
            <v>850</v>
          </cell>
          <cell r="DA215">
            <v>2870</v>
          </cell>
          <cell r="DB215">
            <v>3820</v>
          </cell>
          <cell r="DC215">
            <v>5000</v>
          </cell>
          <cell r="DD215">
            <v>0</v>
          </cell>
        </row>
        <row r="216">
          <cell r="CJ216">
            <v>20</v>
          </cell>
          <cell r="CK216">
            <v>148</v>
          </cell>
          <cell r="CL216">
            <v>307</v>
          </cell>
          <cell r="CM216">
            <v>378</v>
          </cell>
          <cell r="CN216">
            <v>612</v>
          </cell>
          <cell r="CO216">
            <v>792</v>
          </cell>
          <cell r="CP216" t="str">
            <v>n/a</v>
          </cell>
          <cell r="CQ216" t="str">
            <v>n/a</v>
          </cell>
        </row>
        <row r="217">
          <cell r="CJ217">
            <v>24</v>
          </cell>
          <cell r="CK217">
            <v>204</v>
          </cell>
          <cell r="CL217">
            <v>490</v>
          </cell>
          <cell r="CM217">
            <v>539</v>
          </cell>
          <cell r="CN217">
            <v>876</v>
          </cell>
          <cell r="CO217">
            <v>1480</v>
          </cell>
          <cell r="CP217" t="str">
            <v>n/a</v>
          </cell>
          <cell r="CQ217" t="str">
            <v>n/a</v>
          </cell>
        </row>
        <row r="220">
          <cell r="CJ220" t="str">
            <v>Size</v>
          </cell>
          <cell r="CK220">
            <v>150</v>
          </cell>
          <cell r="CL220">
            <v>300</v>
          </cell>
          <cell r="CM220">
            <v>400</v>
          </cell>
          <cell r="CN220">
            <v>600</v>
          </cell>
          <cell r="CO220">
            <v>900</v>
          </cell>
          <cell r="CP220">
            <v>1500</v>
          </cell>
          <cell r="CQ220">
            <v>2500</v>
          </cell>
        </row>
        <row r="221">
          <cell r="CJ221">
            <v>0.5</v>
          </cell>
          <cell r="CK221">
            <v>3</v>
          </cell>
          <cell r="CL221">
            <v>5</v>
          </cell>
          <cell r="CM221">
            <v>5</v>
          </cell>
          <cell r="CN221">
            <v>5</v>
          </cell>
          <cell r="CO221">
            <v>8</v>
          </cell>
          <cell r="CP221">
            <v>8</v>
          </cell>
          <cell r="CQ221">
            <v>11</v>
          </cell>
        </row>
        <row r="222">
          <cell r="CJ222">
            <v>0.75</v>
          </cell>
          <cell r="CK222">
            <v>5</v>
          </cell>
          <cell r="CL222">
            <v>9</v>
          </cell>
          <cell r="CM222">
            <v>8</v>
          </cell>
          <cell r="CN222">
            <v>8</v>
          </cell>
          <cell r="CO222">
            <v>10</v>
          </cell>
          <cell r="CP222">
            <v>10</v>
          </cell>
          <cell r="CQ222">
            <v>13</v>
          </cell>
        </row>
        <row r="223">
          <cell r="CJ223">
            <v>1</v>
          </cell>
          <cell r="CK223">
            <v>7</v>
          </cell>
          <cell r="CL223">
            <v>9</v>
          </cell>
          <cell r="CM223">
            <v>9</v>
          </cell>
          <cell r="CN223">
            <v>9</v>
          </cell>
          <cell r="CO223">
            <v>13</v>
          </cell>
          <cell r="CP223">
            <v>13</v>
          </cell>
          <cell r="CQ223">
            <v>18</v>
          </cell>
        </row>
        <row r="224">
          <cell r="CJ224">
            <v>1.25</v>
          </cell>
          <cell r="CK224">
            <v>10</v>
          </cell>
          <cell r="CL224">
            <v>13</v>
          </cell>
          <cell r="CM224">
            <v>13</v>
          </cell>
          <cell r="CN224">
            <v>13</v>
          </cell>
          <cell r="CO224">
            <v>17</v>
          </cell>
          <cell r="CP224">
            <v>17</v>
          </cell>
          <cell r="CQ224">
            <v>27</v>
          </cell>
        </row>
        <row r="225">
          <cell r="CJ225">
            <v>1.5</v>
          </cell>
          <cell r="CK225">
            <v>12</v>
          </cell>
          <cell r="CL225">
            <v>15</v>
          </cell>
          <cell r="CM225">
            <v>16</v>
          </cell>
          <cell r="CN225">
            <v>16</v>
          </cell>
          <cell r="CO225">
            <v>21</v>
          </cell>
          <cell r="CP225">
            <v>21</v>
          </cell>
          <cell r="CQ225">
            <v>33</v>
          </cell>
        </row>
        <row r="226">
          <cell r="CJ226">
            <v>2</v>
          </cell>
          <cell r="CK226">
            <v>15</v>
          </cell>
          <cell r="CL226">
            <v>20</v>
          </cell>
          <cell r="CM226">
            <v>20</v>
          </cell>
          <cell r="CN226">
            <v>20</v>
          </cell>
          <cell r="CO226">
            <v>42</v>
          </cell>
          <cell r="CP226">
            <v>42</v>
          </cell>
          <cell r="CQ226">
            <v>48</v>
          </cell>
        </row>
        <row r="227">
          <cell r="CJ227">
            <v>2.5</v>
          </cell>
          <cell r="CK227">
            <v>22</v>
          </cell>
          <cell r="CL227">
            <v>25</v>
          </cell>
          <cell r="CM227">
            <v>27</v>
          </cell>
          <cell r="CN227">
            <v>27</v>
          </cell>
          <cell r="CO227">
            <v>56</v>
          </cell>
          <cell r="CP227">
            <v>56</v>
          </cell>
          <cell r="CQ227">
            <v>66</v>
          </cell>
        </row>
        <row r="228">
          <cell r="CJ228">
            <v>3</v>
          </cell>
          <cell r="CK228">
            <v>25</v>
          </cell>
          <cell r="CL228">
            <v>35</v>
          </cell>
          <cell r="CM228">
            <v>36</v>
          </cell>
          <cell r="CN228">
            <v>36</v>
          </cell>
          <cell r="CO228" t="str">
            <v>n/a</v>
          </cell>
          <cell r="CP228" t="str">
            <v>n/a</v>
          </cell>
          <cell r="CQ228" t="str">
            <v>n/a</v>
          </cell>
        </row>
        <row r="229">
          <cell r="CJ229">
            <v>3.5</v>
          </cell>
          <cell r="CK229">
            <v>32</v>
          </cell>
          <cell r="CL229">
            <v>42</v>
          </cell>
          <cell r="CM229">
            <v>45</v>
          </cell>
          <cell r="CN229">
            <v>45</v>
          </cell>
          <cell r="CO229">
            <v>51</v>
          </cell>
          <cell r="CP229">
            <v>67</v>
          </cell>
          <cell r="CQ229">
            <v>97</v>
          </cell>
        </row>
        <row r="230">
          <cell r="CJ230">
            <v>4</v>
          </cell>
          <cell r="CK230">
            <v>47</v>
          </cell>
          <cell r="CL230">
            <v>62</v>
          </cell>
          <cell r="CM230">
            <v>65</v>
          </cell>
          <cell r="CN230">
            <v>77</v>
          </cell>
          <cell r="CO230">
            <v>93</v>
          </cell>
          <cell r="CP230">
            <v>110</v>
          </cell>
          <cell r="CQ230">
            <v>159</v>
          </cell>
        </row>
        <row r="231">
          <cell r="CJ231">
            <v>5</v>
          </cell>
          <cell r="CK231">
            <v>57</v>
          </cell>
          <cell r="CL231">
            <v>84</v>
          </cell>
          <cell r="CM231">
            <v>88</v>
          </cell>
          <cell r="CN231">
            <v>123</v>
          </cell>
          <cell r="CO231">
            <v>135</v>
          </cell>
          <cell r="CP231">
            <v>181</v>
          </cell>
          <cell r="CQ231">
            <v>248</v>
          </cell>
        </row>
        <row r="232">
          <cell r="CJ232">
            <v>6</v>
          </cell>
          <cell r="CK232">
            <v>75</v>
          </cell>
          <cell r="CL232">
            <v>105</v>
          </cell>
          <cell r="CM232">
            <v>110</v>
          </cell>
          <cell r="CN232">
            <v>152</v>
          </cell>
          <cell r="CO232">
            <v>191</v>
          </cell>
          <cell r="CP232">
            <v>215</v>
          </cell>
          <cell r="CQ232">
            <v>358</v>
          </cell>
        </row>
        <row r="233">
          <cell r="CJ233">
            <v>8</v>
          </cell>
          <cell r="CK233">
            <v>102</v>
          </cell>
          <cell r="CL233">
            <v>148</v>
          </cell>
          <cell r="CM233">
            <v>154</v>
          </cell>
          <cell r="CN233">
            <v>207</v>
          </cell>
          <cell r="CO233">
            <v>297</v>
          </cell>
          <cell r="CP233">
            <v>337</v>
          </cell>
          <cell r="CQ233">
            <v>589</v>
          </cell>
        </row>
        <row r="234">
          <cell r="CJ234">
            <v>10</v>
          </cell>
          <cell r="CK234">
            <v>143</v>
          </cell>
          <cell r="CL234">
            <v>210</v>
          </cell>
          <cell r="CM234">
            <v>218</v>
          </cell>
          <cell r="CN234">
            <v>324</v>
          </cell>
          <cell r="CO234">
            <v>422</v>
          </cell>
          <cell r="CP234">
            <v>546</v>
          </cell>
          <cell r="CQ234">
            <v>997</v>
          </cell>
        </row>
        <row r="235">
          <cell r="CJ235">
            <v>12</v>
          </cell>
          <cell r="CK235">
            <v>205</v>
          </cell>
          <cell r="CL235">
            <v>275</v>
          </cell>
          <cell r="CM235">
            <v>285</v>
          </cell>
          <cell r="CN235">
            <v>393</v>
          </cell>
          <cell r="CO235">
            <v>518</v>
          </cell>
          <cell r="CP235">
            <v>946</v>
          </cell>
          <cell r="CQ235">
            <v>1363</v>
          </cell>
        </row>
        <row r="236">
          <cell r="CJ236">
            <v>14</v>
          </cell>
          <cell r="CK236">
            <v>211</v>
          </cell>
          <cell r="CL236">
            <v>324</v>
          </cell>
          <cell r="CM236">
            <v>336</v>
          </cell>
          <cell r="CN236">
            <v>471</v>
          </cell>
          <cell r="CO236">
            <v>624</v>
          </cell>
          <cell r="CP236">
            <v>1116</v>
          </cell>
          <cell r="CQ236" t="str">
            <v>n/a</v>
          </cell>
        </row>
        <row r="237">
          <cell r="CJ237">
            <v>16</v>
          </cell>
          <cell r="CK237">
            <v>246</v>
          </cell>
          <cell r="CL237">
            <v>404</v>
          </cell>
          <cell r="CM237">
            <v>418</v>
          </cell>
          <cell r="CN237">
            <v>638</v>
          </cell>
          <cell r="CO237">
            <v>750</v>
          </cell>
          <cell r="CP237">
            <v>1371</v>
          </cell>
          <cell r="CQ237" t="str">
            <v>n/a</v>
          </cell>
        </row>
        <row r="238">
          <cell r="CJ238">
            <v>18</v>
          </cell>
          <cell r="CK238">
            <v>270</v>
          </cell>
          <cell r="CL238">
            <v>465</v>
          </cell>
          <cell r="CM238">
            <v>482</v>
          </cell>
          <cell r="CN238">
            <v>731</v>
          </cell>
          <cell r="CO238">
            <v>950</v>
          </cell>
          <cell r="CP238">
            <v>1674</v>
          </cell>
          <cell r="CQ238" t="str">
            <v>n/a</v>
          </cell>
        </row>
        <row r="239">
          <cell r="CJ239">
            <v>20</v>
          </cell>
          <cell r="CK239">
            <v>311</v>
          </cell>
          <cell r="CL239">
            <v>549</v>
          </cell>
          <cell r="CM239">
            <v>568</v>
          </cell>
          <cell r="CN239">
            <v>916</v>
          </cell>
          <cell r="CO239">
            <v>1121</v>
          </cell>
          <cell r="CP239">
            <v>1943</v>
          </cell>
          <cell r="CQ239" t="str">
            <v>n/a</v>
          </cell>
        </row>
        <row r="240">
          <cell r="CJ240">
            <v>24</v>
          </cell>
          <cell r="CK240">
            <v>423</v>
          </cell>
          <cell r="CL240">
            <v>778</v>
          </cell>
          <cell r="CM240">
            <v>804</v>
          </cell>
          <cell r="CN240">
            <v>1210</v>
          </cell>
          <cell r="CO240">
            <v>1865</v>
          </cell>
          <cell r="CP240">
            <v>2936</v>
          </cell>
          <cell r="CQ240" t="str">
            <v>n/a</v>
          </cell>
        </row>
        <row r="243">
          <cell r="CJ243" t="str">
            <v>Size</v>
          </cell>
          <cell r="CK243">
            <v>150</v>
          </cell>
          <cell r="CL243">
            <v>300</v>
          </cell>
          <cell r="CM243">
            <v>400</v>
          </cell>
          <cell r="CN243">
            <v>600</v>
          </cell>
          <cell r="CO243">
            <v>900</v>
          </cell>
          <cell r="CP243">
            <v>1500</v>
          </cell>
          <cell r="CQ243">
            <v>2500</v>
          </cell>
        </row>
        <row r="244">
          <cell r="CJ244">
            <v>0.5</v>
          </cell>
          <cell r="CK244">
            <v>1</v>
          </cell>
          <cell r="CL244">
            <v>1.5</v>
          </cell>
          <cell r="CM244">
            <v>2</v>
          </cell>
          <cell r="CN244">
            <v>2</v>
          </cell>
          <cell r="CO244">
            <v>6</v>
          </cell>
          <cell r="CP244">
            <v>6</v>
          </cell>
          <cell r="CQ244">
            <v>7</v>
          </cell>
        </row>
        <row r="245">
          <cell r="CJ245">
            <v>0.75</v>
          </cell>
          <cell r="CK245">
            <v>1.5</v>
          </cell>
          <cell r="CL245">
            <v>2.5</v>
          </cell>
          <cell r="CM245">
            <v>3</v>
          </cell>
          <cell r="CN245">
            <v>3</v>
          </cell>
          <cell r="CO245">
            <v>6</v>
          </cell>
          <cell r="CP245">
            <v>6</v>
          </cell>
          <cell r="CQ245">
            <v>9</v>
          </cell>
        </row>
        <row r="246">
          <cell r="CJ246">
            <v>1</v>
          </cell>
          <cell r="CK246">
            <v>2</v>
          </cell>
          <cell r="CL246">
            <v>3</v>
          </cell>
          <cell r="CM246">
            <v>3.5</v>
          </cell>
          <cell r="CN246">
            <v>3.5</v>
          </cell>
          <cell r="CO246">
            <v>7.5</v>
          </cell>
          <cell r="CP246">
            <v>7.5</v>
          </cell>
          <cell r="CQ246">
            <v>12</v>
          </cell>
        </row>
        <row r="247">
          <cell r="CJ247">
            <v>1.25</v>
          </cell>
          <cell r="CK247">
            <v>2.5</v>
          </cell>
          <cell r="CL247">
            <v>4.5</v>
          </cell>
          <cell r="CM247">
            <v>4.5</v>
          </cell>
          <cell r="CN247">
            <v>4.5</v>
          </cell>
          <cell r="CO247">
            <v>10</v>
          </cell>
          <cell r="CP247">
            <v>10</v>
          </cell>
          <cell r="CQ247">
            <v>18</v>
          </cell>
        </row>
        <row r="248">
          <cell r="CJ248">
            <v>1.5</v>
          </cell>
          <cell r="CK248">
            <v>3</v>
          </cell>
          <cell r="CL248">
            <v>6.5</v>
          </cell>
          <cell r="CM248">
            <v>6.5</v>
          </cell>
          <cell r="CN248">
            <v>6.5</v>
          </cell>
          <cell r="CO248">
            <v>14</v>
          </cell>
          <cell r="CP248">
            <v>14</v>
          </cell>
          <cell r="CQ248">
            <v>25</v>
          </cell>
        </row>
        <row r="249">
          <cell r="CJ249">
            <v>2</v>
          </cell>
          <cell r="CK249">
            <v>5</v>
          </cell>
          <cell r="CL249">
            <v>7</v>
          </cell>
          <cell r="CM249">
            <v>8</v>
          </cell>
          <cell r="CN249">
            <v>8</v>
          </cell>
          <cell r="CO249">
            <v>22</v>
          </cell>
          <cell r="CP249">
            <v>22</v>
          </cell>
          <cell r="CQ249">
            <v>38</v>
          </cell>
        </row>
        <row r="250">
          <cell r="CJ250">
            <v>2.5</v>
          </cell>
          <cell r="CK250">
            <v>8</v>
          </cell>
          <cell r="CL250">
            <v>10</v>
          </cell>
          <cell r="CM250">
            <v>12</v>
          </cell>
          <cell r="CN250">
            <v>12</v>
          </cell>
          <cell r="CO250">
            <v>36</v>
          </cell>
          <cell r="CP250">
            <v>36</v>
          </cell>
          <cell r="CQ250">
            <v>55</v>
          </cell>
        </row>
        <row r="251">
          <cell r="CJ251">
            <v>3</v>
          </cell>
          <cell r="CK251">
            <v>10</v>
          </cell>
          <cell r="CL251">
            <v>14</v>
          </cell>
          <cell r="CM251">
            <v>15</v>
          </cell>
          <cell r="CN251">
            <v>15</v>
          </cell>
          <cell r="CO251">
            <v>31</v>
          </cell>
          <cell r="CP251">
            <v>48</v>
          </cell>
          <cell r="CQ251">
            <v>83</v>
          </cell>
        </row>
        <row r="252">
          <cell r="CJ252">
            <v>3.5</v>
          </cell>
          <cell r="CK252">
            <v>12</v>
          </cell>
          <cell r="CL252">
            <v>16</v>
          </cell>
          <cell r="CM252">
            <v>21</v>
          </cell>
          <cell r="CN252">
            <v>21</v>
          </cell>
          <cell r="CO252" t="str">
            <v>n/a</v>
          </cell>
          <cell r="CP252" t="str">
            <v>n/a</v>
          </cell>
          <cell r="CQ252" t="str">
            <v>n/a</v>
          </cell>
        </row>
        <row r="253">
          <cell r="CJ253">
            <v>4</v>
          </cell>
          <cell r="CK253">
            <v>13</v>
          </cell>
          <cell r="CL253">
            <v>24</v>
          </cell>
          <cell r="CM253">
            <v>24</v>
          </cell>
          <cell r="CN253">
            <v>33</v>
          </cell>
          <cell r="CO253">
            <v>53</v>
          </cell>
          <cell r="CP253">
            <v>73</v>
          </cell>
          <cell r="CQ253">
            <v>127</v>
          </cell>
        </row>
        <row r="254">
          <cell r="CJ254">
            <v>5</v>
          </cell>
          <cell r="CK254">
            <v>15</v>
          </cell>
          <cell r="CL254">
            <v>31</v>
          </cell>
          <cell r="CM254">
            <v>31</v>
          </cell>
          <cell r="CN254">
            <v>63</v>
          </cell>
          <cell r="CO254">
            <v>83</v>
          </cell>
          <cell r="CP254">
            <v>132</v>
          </cell>
          <cell r="CQ254">
            <v>210</v>
          </cell>
        </row>
        <row r="255">
          <cell r="CJ255">
            <v>6</v>
          </cell>
          <cell r="CK255">
            <v>19.5</v>
          </cell>
          <cell r="CL255">
            <v>36</v>
          </cell>
          <cell r="CM255">
            <v>39</v>
          </cell>
          <cell r="CN255">
            <v>80</v>
          </cell>
          <cell r="CO255">
            <v>108</v>
          </cell>
          <cell r="CP255">
            <v>164</v>
          </cell>
          <cell r="CQ255">
            <v>323</v>
          </cell>
        </row>
        <row r="256">
          <cell r="CJ256">
            <v>8</v>
          </cell>
          <cell r="CK256">
            <v>30</v>
          </cell>
          <cell r="CL256">
            <v>56</v>
          </cell>
          <cell r="CM256">
            <v>63</v>
          </cell>
          <cell r="CN256">
            <v>97</v>
          </cell>
          <cell r="CO256">
            <v>172</v>
          </cell>
          <cell r="CP256">
            <v>258</v>
          </cell>
          <cell r="CQ256">
            <v>485</v>
          </cell>
        </row>
        <row r="257">
          <cell r="CJ257">
            <v>10</v>
          </cell>
          <cell r="CK257">
            <v>41</v>
          </cell>
          <cell r="CL257">
            <v>80</v>
          </cell>
          <cell r="CM257">
            <v>91</v>
          </cell>
          <cell r="CN257">
            <v>177</v>
          </cell>
          <cell r="CO257">
            <v>245</v>
          </cell>
          <cell r="CP257">
            <v>436</v>
          </cell>
          <cell r="CQ257">
            <v>925</v>
          </cell>
        </row>
        <row r="258">
          <cell r="CJ258">
            <v>12</v>
          </cell>
          <cell r="CK258">
            <v>65</v>
          </cell>
          <cell r="CL258">
            <v>110</v>
          </cell>
          <cell r="CM258">
            <v>129</v>
          </cell>
          <cell r="CN258">
            <v>215</v>
          </cell>
          <cell r="CO258">
            <v>326</v>
          </cell>
          <cell r="CP258">
            <v>667</v>
          </cell>
          <cell r="CQ258">
            <v>1300</v>
          </cell>
        </row>
        <row r="259">
          <cell r="CJ259">
            <v>14</v>
          </cell>
          <cell r="CK259">
            <v>85</v>
          </cell>
          <cell r="CL259">
            <v>164</v>
          </cell>
          <cell r="CM259">
            <v>191</v>
          </cell>
          <cell r="CN259">
            <v>259</v>
          </cell>
          <cell r="CO259">
            <v>380</v>
          </cell>
          <cell r="CP259" t="str">
            <v>n/a</v>
          </cell>
          <cell r="CQ259" t="str">
            <v>n/a</v>
          </cell>
        </row>
        <row r="260">
          <cell r="CJ260">
            <v>16</v>
          </cell>
          <cell r="CK260">
            <v>93</v>
          </cell>
          <cell r="CL260">
            <v>220</v>
          </cell>
          <cell r="CM260">
            <v>253</v>
          </cell>
          <cell r="CN260">
            <v>366</v>
          </cell>
          <cell r="CO260">
            <v>459</v>
          </cell>
          <cell r="CP260" t="str">
            <v>n/a</v>
          </cell>
          <cell r="CQ260" t="str">
            <v>n/a</v>
          </cell>
        </row>
        <row r="261">
          <cell r="CJ261">
            <v>18</v>
          </cell>
          <cell r="CK261">
            <v>120</v>
          </cell>
          <cell r="CL261">
            <v>280</v>
          </cell>
          <cell r="CM261">
            <v>310</v>
          </cell>
          <cell r="CN261">
            <v>476</v>
          </cell>
          <cell r="CO261">
            <v>647</v>
          </cell>
          <cell r="CP261" t="str">
            <v>n/a</v>
          </cell>
          <cell r="CQ261" t="str">
            <v>n/a</v>
          </cell>
        </row>
        <row r="262">
          <cell r="CJ262">
            <v>20</v>
          </cell>
          <cell r="CK262">
            <v>155</v>
          </cell>
          <cell r="CL262">
            <v>325</v>
          </cell>
          <cell r="CM262">
            <v>378</v>
          </cell>
          <cell r="CN262">
            <v>612</v>
          </cell>
          <cell r="CO262">
            <v>792</v>
          </cell>
          <cell r="CP262" t="str">
            <v>n/a</v>
          </cell>
          <cell r="CQ262" t="str">
            <v>n/a</v>
          </cell>
        </row>
        <row r="263">
          <cell r="CJ263">
            <v>24</v>
          </cell>
          <cell r="CK263">
            <v>210</v>
          </cell>
          <cell r="CL263">
            <v>490</v>
          </cell>
          <cell r="CM263">
            <v>539</v>
          </cell>
          <cell r="CN263">
            <v>876</v>
          </cell>
          <cell r="CO263">
            <v>1480</v>
          </cell>
          <cell r="CP263" t="str">
            <v>n/a</v>
          </cell>
          <cell r="CQ263" t="str">
            <v>n/a</v>
          </cell>
        </row>
        <row r="266">
          <cell r="CJ266" t="str">
            <v>Size</v>
          </cell>
          <cell r="CK266">
            <v>150</v>
          </cell>
          <cell r="CL266">
            <v>300</v>
          </cell>
          <cell r="CM266">
            <v>400</v>
          </cell>
          <cell r="CN266">
            <v>600</v>
          </cell>
          <cell r="CO266">
            <v>900</v>
          </cell>
          <cell r="CP266">
            <v>1500</v>
          </cell>
          <cell r="CQ266">
            <v>2500</v>
          </cell>
        </row>
        <row r="267">
          <cell r="CJ267">
            <v>0.5</v>
          </cell>
          <cell r="CK267">
            <v>2</v>
          </cell>
          <cell r="CL267">
            <v>3</v>
          </cell>
          <cell r="CM267" t="str">
            <v>n/a</v>
          </cell>
          <cell r="CN267">
            <v>3</v>
          </cell>
          <cell r="CO267" t="str">
            <v>n/a</v>
          </cell>
          <cell r="CP267">
            <v>6.25</v>
          </cell>
          <cell r="CQ267" t="str">
            <v>n/a</v>
          </cell>
        </row>
        <row r="268">
          <cell r="CJ268">
            <v>0.75</v>
          </cell>
          <cell r="CK268">
            <v>2</v>
          </cell>
          <cell r="CL268">
            <v>3</v>
          </cell>
          <cell r="CM268" t="str">
            <v>n/a</v>
          </cell>
          <cell r="CN268">
            <v>3</v>
          </cell>
          <cell r="CO268" t="str">
            <v>n/a</v>
          </cell>
          <cell r="CP268">
            <v>6.25</v>
          </cell>
          <cell r="CQ268" t="str">
            <v>n/a</v>
          </cell>
        </row>
        <row r="269">
          <cell r="CJ269">
            <v>1</v>
          </cell>
          <cell r="CK269">
            <v>2</v>
          </cell>
          <cell r="CL269">
            <v>3</v>
          </cell>
          <cell r="CM269" t="str">
            <v>n/a</v>
          </cell>
          <cell r="CN269">
            <v>4</v>
          </cell>
          <cell r="CO269" t="str">
            <v>n/a</v>
          </cell>
          <cell r="CP269">
            <v>8</v>
          </cell>
          <cell r="CQ269" t="str">
            <v>n/a</v>
          </cell>
        </row>
        <row r="270">
          <cell r="CJ270">
            <v>1.25</v>
          </cell>
          <cell r="CK270">
            <v>3</v>
          </cell>
          <cell r="CL270">
            <v>4</v>
          </cell>
          <cell r="CM270" t="str">
            <v>n/a</v>
          </cell>
          <cell r="CN270">
            <v>6</v>
          </cell>
          <cell r="CO270" t="str">
            <v>n/a</v>
          </cell>
          <cell r="CP270">
            <v>11</v>
          </cell>
          <cell r="CQ270" t="str">
            <v>n/a</v>
          </cell>
        </row>
        <row r="271">
          <cell r="CJ271">
            <v>1.5</v>
          </cell>
          <cell r="CK271">
            <v>3</v>
          </cell>
          <cell r="CL271">
            <v>6</v>
          </cell>
          <cell r="CM271" t="str">
            <v>n/a</v>
          </cell>
          <cell r="CN271">
            <v>7</v>
          </cell>
          <cell r="CO271" t="str">
            <v>n/a</v>
          </cell>
          <cell r="CP271">
            <v>15</v>
          </cell>
          <cell r="CQ271" t="str">
            <v>n/a</v>
          </cell>
        </row>
        <row r="272">
          <cell r="CJ272">
            <v>2</v>
          </cell>
          <cell r="CK272">
            <v>5</v>
          </cell>
          <cell r="CL272">
            <v>7</v>
          </cell>
          <cell r="CM272" t="str">
            <v>n/a</v>
          </cell>
          <cell r="CN272">
            <v>9</v>
          </cell>
          <cell r="CO272" t="str">
            <v>n/a</v>
          </cell>
          <cell r="CP272">
            <v>24</v>
          </cell>
          <cell r="CQ272" t="str">
            <v>n/a</v>
          </cell>
        </row>
        <row r="273">
          <cell r="CJ273">
            <v>2.5</v>
          </cell>
          <cell r="CK273">
            <v>7</v>
          </cell>
          <cell r="CL273">
            <v>10</v>
          </cell>
          <cell r="CM273" t="str">
            <v>n/a</v>
          </cell>
          <cell r="CN273">
            <v>13</v>
          </cell>
          <cell r="CO273" t="str">
            <v>n/a</v>
          </cell>
          <cell r="CP273">
            <v>38</v>
          </cell>
          <cell r="CQ273" t="str">
            <v>n/a</v>
          </cell>
        </row>
        <row r="274">
          <cell r="CJ274">
            <v>3</v>
          </cell>
          <cell r="CK274">
            <v>8</v>
          </cell>
          <cell r="CL274">
            <v>13</v>
          </cell>
          <cell r="CM274" t="str">
            <v>n/a</v>
          </cell>
          <cell r="CN274">
            <v>16</v>
          </cell>
          <cell r="CO274" t="str">
            <v>n/a</v>
          </cell>
          <cell r="CP274">
            <v>0</v>
          </cell>
          <cell r="CQ274" t="str">
            <v>n/a</v>
          </cell>
        </row>
        <row r="275">
          <cell r="CJ275">
            <v>3.5</v>
          </cell>
          <cell r="CK275">
            <v>11</v>
          </cell>
          <cell r="CL275">
            <v>17</v>
          </cell>
          <cell r="CM275" t="str">
            <v>n/a</v>
          </cell>
          <cell r="CN275">
            <v>21</v>
          </cell>
          <cell r="CO275" t="str">
            <v>n/a</v>
          </cell>
          <cell r="CP275" t="str">
            <v>n/a</v>
          </cell>
          <cell r="CQ275" t="str">
            <v>n/a</v>
          </cell>
        </row>
        <row r="276">
          <cell r="CJ276">
            <v>4</v>
          </cell>
          <cell r="CK276">
            <v>13</v>
          </cell>
          <cell r="CL276">
            <v>22</v>
          </cell>
          <cell r="CM276" t="str">
            <v>n/a</v>
          </cell>
          <cell r="CN276" t="str">
            <v>n/a</v>
          </cell>
          <cell r="CO276" t="str">
            <v>n/a</v>
          </cell>
          <cell r="CP276" t="str">
            <v>n/a</v>
          </cell>
          <cell r="CQ276" t="str">
            <v>n/a</v>
          </cell>
        </row>
        <row r="277">
          <cell r="CJ277">
            <v>5</v>
          </cell>
          <cell r="CK277">
            <v>15</v>
          </cell>
          <cell r="CL277" t="str">
            <v>n/a</v>
          </cell>
          <cell r="CM277" t="str">
            <v>n/a</v>
          </cell>
          <cell r="CN277" t="str">
            <v>n/a</v>
          </cell>
          <cell r="CO277" t="str">
            <v>n/a</v>
          </cell>
          <cell r="CP277" t="str">
            <v>n/a</v>
          </cell>
          <cell r="CQ277" t="str">
            <v>n/a</v>
          </cell>
        </row>
        <row r="278">
          <cell r="CJ278">
            <v>6</v>
          </cell>
          <cell r="CK278">
            <v>19</v>
          </cell>
          <cell r="CL278" t="str">
            <v>n/a</v>
          </cell>
          <cell r="CM278" t="str">
            <v>n/a</v>
          </cell>
          <cell r="CN278" t="str">
            <v>n/a</v>
          </cell>
          <cell r="CO278" t="str">
            <v>n/a</v>
          </cell>
          <cell r="CP278" t="str">
            <v>n/a</v>
          </cell>
          <cell r="CQ278" t="str">
            <v>n/a</v>
          </cell>
        </row>
        <row r="279">
          <cell r="CJ279">
            <v>8</v>
          </cell>
          <cell r="CK279">
            <v>30</v>
          </cell>
          <cell r="CL279" t="str">
            <v>n/a</v>
          </cell>
          <cell r="CM279" t="str">
            <v>n/a</v>
          </cell>
          <cell r="CN279" t="str">
            <v>n/a</v>
          </cell>
          <cell r="CO279" t="str">
            <v>n/a</v>
          </cell>
          <cell r="CP279" t="str">
            <v>n/a</v>
          </cell>
          <cell r="CQ279" t="str">
            <v>n/a</v>
          </cell>
        </row>
        <row r="280">
          <cell r="CJ280">
            <v>10</v>
          </cell>
          <cell r="CK280">
            <v>43</v>
          </cell>
          <cell r="CL280" t="str">
            <v>n/a</v>
          </cell>
          <cell r="CM280" t="str">
            <v>n/a</v>
          </cell>
          <cell r="CN280" t="str">
            <v>n/a</v>
          </cell>
          <cell r="CO280" t="str">
            <v>n/a</v>
          </cell>
          <cell r="CP280" t="str">
            <v>n/a</v>
          </cell>
          <cell r="CQ280" t="str">
            <v>n/a</v>
          </cell>
        </row>
        <row r="281">
          <cell r="CJ281">
            <v>12</v>
          </cell>
          <cell r="CK281">
            <v>64</v>
          </cell>
          <cell r="CL281" t="str">
            <v>n/a</v>
          </cell>
          <cell r="CM281" t="str">
            <v>n/a</v>
          </cell>
          <cell r="CN281" t="str">
            <v>n/a</v>
          </cell>
          <cell r="CO281" t="str">
            <v>n/a</v>
          </cell>
          <cell r="CP281" t="str">
            <v>n/a</v>
          </cell>
          <cell r="CQ281" t="str">
            <v>n/a</v>
          </cell>
        </row>
        <row r="282">
          <cell r="CJ282">
            <v>14</v>
          </cell>
          <cell r="CK282">
            <v>85</v>
          </cell>
          <cell r="CL282" t="str">
            <v>n/a</v>
          </cell>
          <cell r="CM282" t="str">
            <v>n/a</v>
          </cell>
          <cell r="CN282" t="str">
            <v>n/a</v>
          </cell>
          <cell r="CO282" t="str">
            <v>n/a</v>
          </cell>
          <cell r="CP282" t="str">
            <v>n/a</v>
          </cell>
          <cell r="CQ282" t="str">
            <v>n/a</v>
          </cell>
        </row>
        <row r="283">
          <cell r="CJ283">
            <v>16</v>
          </cell>
          <cell r="CK283">
            <v>93</v>
          </cell>
          <cell r="CL283" t="str">
            <v>n/a</v>
          </cell>
          <cell r="CM283" t="str">
            <v>n/a</v>
          </cell>
          <cell r="CN283" t="str">
            <v>n/a</v>
          </cell>
          <cell r="CO283" t="str">
            <v>n/a</v>
          </cell>
          <cell r="CP283" t="str">
            <v>n/a</v>
          </cell>
          <cell r="CQ283" t="str">
            <v>n/a</v>
          </cell>
        </row>
        <row r="284">
          <cell r="CJ284">
            <v>18</v>
          </cell>
          <cell r="CK284">
            <v>120</v>
          </cell>
          <cell r="CL284" t="str">
            <v>n/a</v>
          </cell>
          <cell r="CM284" t="str">
            <v>n/a</v>
          </cell>
          <cell r="CN284" t="str">
            <v>n/a</v>
          </cell>
          <cell r="CO284" t="str">
            <v>n/a</v>
          </cell>
          <cell r="CP284" t="str">
            <v>n/a</v>
          </cell>
          <cell r="CQ284" t="str">
            <v>n/a</v>
          </cell>
        </row>
        <row r="285">
          <cell r="CJ285">
            <v>20</v>
          </cell>
          <cell r="CK285">
            <v>155</v>
          </cell>
          <cell r="CL285" t="str">
            <v>n/a</v>
          </cell>
          <cell r="CM285" t="str">
            <v>n/a</v>
          </cell>
          <cell r="CN285" t="str">
            <v>n/a</v>
          </cell>
          <cell r="CO285" t="str">
            <v>n/a</v>
          </cell>
          <cell r="CP285" t="str">
            <v>n/a</v>
          </cell>
          <cell r="CQ285" t="str">
            <v>n/a</v>
          </cell>
        </row>
        <row r="286">
          <cell r="CJ286">
            <v>24</v>
          </cell>
          <cell r="CK286">
            <v>210</v>
          </cell>
          <cell r="CL286" t="str">
            <v>n/a</v>
          </cell>
          <cell r="CM286" t="str">
            <v>n/a</v>
          </cell>
          <cell r="CN286" t="str">
            <v>n/a</v>
          </cell>
          <cell r="CO286" t="str">
            <v>n/a</v>
          </cell>
          <cell r="CP286" t="str">
            <v>n/a</v>
          </cell>
          <cell r="CQ286" t="str">
            <v>n/a</v>
          </cell>
        </row>
        <row r="289">
          <cell r="CJ289" t="str">
            <v>Size</v>
          </cell>
          <cell r="CK289">
            <v>150</v>
          </cell>
          <cell r="CL289">
            <v>300</v>
          </cell>
          <cell r="CM289">
            <v>400</v>
          </cell>
          <cell r="CN289">
            <v>600</v>
          </cell>
          <cell r="CO289">
            <v>900</v>
          </cell>
          <cell r="CP289">
            <v>1500</v>
          </cell>
          <cell r="CQ289">
            <v>2500</v>
          </cell>
        </row>
        <row r="290">
          <cell r="CJ290">
            <v>0.5</v>
          </cell>
          <cell r="CK290">
            <v>2</v>
          </cell>
          <cell r="CL290">
            <v>2</v>
          </cell>
          <cell r="CM290">
            <v>3</v>
          </cell>
          <cell r="CN290">
            <v>3</v>
          </cell>
          <cell r="CO290">
            <v>7</v>
          </cell>
          <cell r="CP290">
            <v>7</v>
          </cell>
          <cell r="CQ290">
            <v>8</v>
          </cell>
        </row>
        <row r="291">
          <cell r="CJ291">
            <v>0.75</v>
          </cell>
          <cell r="CK291">
            <v>2</v>
          </cell>
          <cell r="CL291">
            <v>3</v>
          </cell>
          <cell r="CM291">
            <v>3.5</v>
          </cell>
          <cell r="CN291">
            <v>3.5</v>
          </cell>
          <cell r="CO291">
            <v>7</v>
          </cell>
          <cell r="CP291">
            <v>7</v>
          </cell>
          <cell r="CQ291">
            <v>9</v>
          </cell>
        </row>
        <row r="292">
          <cell r="CJ292">
            <v>1</v>
          </cell>
          <cell r="CK292">
            <v>2.5</v>
          </cell>
          <cell r="CL292">
            <v>4</v>
          </cell>
          <cell r="CM292">
            <v>4</v>
          </cell>
          <cell r="CN292">
            <v>4</v>
          </cell>
          <cell r="CO292">
            <v>8.5</v>
          </cell>
          <cell r="CP292">
            <v>8.5</v>
          </cell>
          <cell r="CQ292">
            <v>13</v>
          </cell>
        </row>
        <row r="293">
          <cell r="CJ293">
            <v>1.25</v>
          </cell>
          <cell r="CK293">
            <v>2.5</v>
          </cell>
          <cell r="CL293">
            <v>5</v>
          </cell>
          <cell r="CM293">
            <v>5.5</v>
          </cell>
          <cell r="CN293">
            <v>5.5</v>
          </cell>
          <cell r="CO293">
            <v>10</v>
          </cell>
          <cell r="CP293">
            <v>10</v>
          </cell>
          <cell r="CQ293">
            <v>20</v>
          </cell>
        </row>
        <row r="294">
          <cell r="CJ294">
            <v>1.5</v>
          </cell>
          <cell r="CK294">
            <v>4</v>
          </cell>
          <cell r="CL294">
            <v>7</v>
          </cell>
          <cell r="CM294">
            <v>8</v>
          </cell>
          <cell r="CN294">
            <v>8</v>
          </cell>
          <cell r="CO294">
            <v>14</v>
          </cell>
          <cell r="CP294">
            <v>14</v>
          </cell>
          <cell r="CQ294">
            <v>28</v>
          </cell>
        </row>
        <row r="295">
          <cell r="CJ295">
            <v>2</v>
          </cell>
          <cell r="CK295">
            <v>6</v>
          </cell>
          <cell r="CL295">
            <v>8</v>
          </cell>
          <cell r="CM295">
            <v>10</v>
          </cell>
          <cell r="CN295">
            <v>10</v>
          </cell>
          <cell r="CO295">
            <v>24</v>
          </cell>
          <cell r="CP295">
            <v>24</v>
          </cell>
          <cell r="CQ295">
            <v>42</v>
          </cell>
        </row>
        <row r="296">
          <cell r="CJ296">
            <v>2.5</v>
          </cell>
          <cell r="CK296">
            <v>10</v>
          </cell>
          <cell r="CL296">
            <v>12</v>
          </cell>
          <cell r="CM296">
            <v>14</v>
          </cell>
          <cell r="CN296">
            <v>14</v>
          </cell>
          <cell r="CO296">
            <v>36</v>
          </cell>
          <cell r="CP296">
            <v>36</v>
          </cell>
          <cell r="CQ296">
            <v>52</v>
          </cell>
        </row>
        <row r="297">
          <cell r="CJ297">
            <v>3</v>
          </cell>
          <cell r="CK297">
            <v>11.5</v>
          </cell>
          <cell r="CL297">
            <v>18</v>
          </cell>
          <cell r="CM297">
            <v>18</v>
          </cell>
          <cell r="CN297">
            <v>18</v>
          </cell>
          <cell r="CO297">
            <v>29</v>
          </cell>
          <cell r="CP297">
            <v>48</v>
          </cell>
          <cell r="CQ297">
            <v>94</v>
          </cell>
        </row>
        <row r="298">
          <cell r="CJ298">
            <v>3.5</v>
          </cell>
          <cell r="CK298">
            <v>12</v>
          </cell>
          <cell r="CL298">
            <v>20</v>
          </cell>
          <cell r="CM298">
            <v>26</v>
          </cell>
          <cell r="CN298">
            <v>26</v>
          </cell>
          <cell r="CO298" t="str">
            <v>n/a</v>
          </cell>
          <cell r="CP298" t="str">
            <v>n/a</v>
          </cell>
          <cell r="CQ298" t="str">
            <v>n/a</v>
          </cell>
        </row>
        <row r="299">
          <cell r="CJ299">
            <v>4</v>
          </cell>
          <cell r="CK299">
            <v>16.5</v>
          </cell>
          <cell r="CL299">
            <v>26.5</v>
          </cell>
          <cell r="CM299">
            <v>30</v>
          </cell>
          <cell r="CN299">
            <v>37</v>
          </cell>
          <cell r="CO299">
            <v>51</v>
          </cell>
          <cell r="CP299">
            <v>69</v>
          </cell>
          <cell r="CQ299">
            <v>146</v>
          </cell>
        </row>
        <row r="300">
          <cell r="CJ300">
            <v>5</v>
          </cell>
          <cell r="CK300">
            <v>21</v>
          </cell>
          <cell r="CL300">
            <v>36</v>
          </cell>
          <cell r="CM300">
            <v>39</v>
          </cell>
          <cell r="CN300">
            <v>68</v>
          </cell>
          <cell r="CO300">
            <v>86</v>
          </cell>
          <cell r="CP300">
            <v>132</v>
          </cell>
          <cell r="CQ300">
            <v>244</v>
          </cell>
        </row>
        <row r="301">
          <cell r="CJ301">
            <v>6</v>
          </cell>
          <cell r="CK301">
            <v>26</v>
          </cell>
          <cell r="CL301">
            <v>45</v>
          </cell>
          <cell r="CM301">
            <v>49</v>
          </cell>
          <cell r="CN301">
            <v>73</v>
          </cell>
          <cell r="CO301">
            <v>110</v>
          </cell>
          <cell r="CP301">
            <v>164</v>
          </cell>
          <cell r="CQ301">
            <v>378</v>
          </cell>
        </row>
        <row r="302">
          <cell r="CJ302">
            <v>8</v>
          </cell>
          <cell r="CK302">
            <v>42</v>
          </cell>
          <cell r="CL302">
            <v>69</v>
          </cell>
          <cell r="CM302">
            <v>78</v>
          </cell>
          <cell r="CN302">
            <v>112</v>
          </cell>
          <cell r="CO302">
            <v>187</v>
          </cell>
          <cell r="CP302">
            <v>273</v>
          </cell>
          <cell r="CQ302">
            <v>576</v>
          </cell>
        </row>
        <row r="303">
          <cell r="CJ303">
            <v>10</v>
          </cell>
          <cell r="CK303">
            <v>54</v>
          </cell>
          <cell r="CL303">
            <v>100</v>
          </cell>
          <cell r="CM303">
            <v>110</v>
          </cell>
          <cell r="CN303">
            <v>189</v>
          </cell>
          <cell r="CO303">
            <v>268</v>
          </cell>
          <cell r="CP303">
            <v>454</v>
          </cell>
          <cell r="CQ303">
            <v>1068</v>
          </cell>
        </row>
        <row r="304">
          <cell r="CJ304">
            <v>12</v>
          </cell>
          <cell r="CK304">
            <v>88</v>
          </cell>
          <cell r="CL304">
            <v>142</v>
          </cell>
          <cell r="CM304">
            <v>160</v>
          </cell>
          <cell r="CN304">
            <v>226</v>
          </cell>
          <cell r="CO304">
            <v>372</v>
          </cell>
          <cell r="CP304">
            <v>690</v>
          </cell>
          <cell r="CQ304">
            <v>1608</v>
          </cell>
        </row>
        <row r="305">
          <cell r="CJ305">
            <v>14</v>
          </cell>
          <cell r="CK305">
            <v>114</v>
          </cell>
          <cell r="CL305">
            <v>206</v>
          </cell>
          <cell r="CM305">
            <v>233</v>
          </cell>
          <cell r="CN305">
            <v>347</v>
          </cell>
          <cell r="CO305">
            <v>562</v>
          </cell>
          <cell r="CP305" t="str">
            <v>n/a</v>
          </cell>
          <cell r="CQ305" t="str">
            <v>n/a</v>
          </cell>
        </row>
        <row r="306">
          <cell r="CJ306">
            <v>16</v>
          </cell>
          <cell r="CK306">
            <v>142</v>
          </cell>
          <cell r="CL306">
            <v>249</v>
          </cell>
          <cell r="CM306">
            <v>294</v>
          </cell>
          <cell r="CN306">
            <v>481</v>
          </cell>
          <cell r="CO306">
            <v>685</v>
          </cell>
          <cell r="CP306" t="str">
            <v>n/a</v>
          </cell>
          <cell r="CQ306" t="str">
            <v>n/a</v>
          </cell>
        </row>
        <row r="307">
          <cell r="CJ307">
            <v>18</v>
          </cell>
          <cell r="CK307">
            <v>165</v>
          </cell>
          <cell r="CL307">
            <v>306</v>
          </cell>
          <cell r="CM307">
            <v>360</v>
          </cell>
          <cell r="CN307">
            <v>555</v>
          </cell>
          <cell r="CO307">
            <v>924</v>
          </cell>
          <cell r="CP307" t="str">
            <v>n/a</v>
          </cell>
          <cell r="CQ307" t="str">
            <v>n/a</v>
          </cell>
        </row>
        <row r="308">
          <cell r="CJ308">
            <v>20</v>
          </cell>
          <cell r="CK308">
            <v>197</v>
          </cell>
          <cell r="CL308">
            <v>369</v>
          </cell>
          <cell r="CM308">
            <v>445</v>
          </cell>
          <cell r="CN308">
            <v>690</v>
          </cell>
          <cell r="CO308">
            <v>1164</v>
          </cell>
          <cell r="CP308" t="str">
            <v>n/a</v>
          </cell>
          <cell r="CQ308" t="str">
            <v>n/a</v>
          </cell>
        </row>
        <row r="309">
          <cell r="CJ309">
            <v>24</v>
          </cell>
          <cell r="CK309">
            <v>268</v>
          </cell>
          <cell r="CL309">
            <v>519</v>
          </cell>
          <cell r="CM309">
            <v>640</v>
          </cell>
          <cell r="CN309">
            <v>977</v>
          </cell>
          <cell r="CO309">
            <v>2107</v>
          </cell>
          <cell r="CP309" t="str">
            <v>n/a</v>
          </cell>
          <cell r="CQ309" t="str">
            <v>n/a</v>
          </cell>
        </row>
        <row r="312">
          <cell r="CJ312" t="str">
            <v>Size</v>
          </cell>
          <cell r="CK312">
            <v>150</v>
          </cell>
          <cell r="CL312">
            <v>300</v>
          </cell>
          <cell r="CM312">
            <v>400</v>
          </cell>
          <cell r="CN312">
            <v>600</v>
          </cell>
          <cell r="CO312">
            <v>900</v>
          </cell>
          <cell r="CP312">
            <v>1500</v>
          </cell>
          <cell r="CQ312">
            <v>2500</v>
          </cell>
        </row>
        <row r="313">
          <cell r="CJ313">
            <v>0.5</v>
          </cell>
          <cell r="CK313">
            <v>1</v>
          </cell>
          <cell r="CL313">
            <v>1.5</v>
          </cell>
          <cell r="CM313">
            <v>2</v>
          </cell>
          <cell r="CN313">
            <v>2</v>
          </cell>
          <cell r="CO313">
            <v>6</v>
          </cell>
          <cell r="CP313">
            <v>6</v>
          </cell>
          <cell r="CQ313">
            <v>7</v>
          </cell>
        </row>
        <row r="314">
          <cell r="CJ314">
            <v>0.75</v>
          </cell>
          <cell r="CK314">
            <v>1.5</v>
          </cell>
          <cell r="CL314">
            <v>2.5</v>
          </cell>
          <cell r="CM314">
            <v>3</v>
          </cell>
          <cell r="CN314">
            <v>3</v>
          </cell>
          <cell r="CO314">
            <v>6</v>
          </cell>
          <cell r="CP314">
            <v>6</v>
          </cell>
          <cell r="CQ314">
            <v>8</v>
          </cell>
        </row>
        <row r="315">
          <cell r="CJ315">
            <v>1</v>
          </cell>
          <cell r="CK315">
            <v>2</v>
          </cell>
          <cell r="CL315">
            <v>3</v>
          </cell>
          <cell r="CM315">
            <v>3.5</v>
          </cell>
          <cell r="CN315">
            <v>3.5</v>
          </cell>
          <cell r="CO315">
            <v>7.5</v>
          </cell>
          <cell r="CP315">
            <v>7.5</v>
          </cell>
          <cell r="CQ315">
            <v>12</v>
          </cell>
        </row>
        <row r="316">
          <cell r="CJ316">
            <v>1.25</v>
          </cell>
          <cell r="CK316">
            <v>2.5</v>
          </cell>
          <cell r="CL316">
            <v>4.5</v>
          </cell>
          <cell r="CM316">
            <v>4.5</v>
          </cell>
          <cell r="CN316">
            <v>4.5</v>
          </cell>
          <cell r="CO316">
            <v>10</v>
          </cell>
          <cell r="CP316">
            <v>10</v>
          </cell>
          <cell r="CQ316">
            <v>17</v>
          </cell>
        </row>
        <row r="317">
          <cell r="CJ317">
            <v>1.5</v>
          </cell>
          <cell r="CK317">
            <v>3</v>
          </cell>
          <cell r="CL317">
            <v>6.5</v>
          </cell>
          <cell r="CM317">
            <v>6.5</v>
          </cell>
          <cell r="CN317">
            <v>6.5</v>
          </cell>
          <cell r="CO317">
            <v>14</v>
          </cell>
          <cell r="CP317">
            <v>14</v>
          </cell>
          <cell r="CQ317">
            <v>24</v>
          </cell>
        </row>
        <row r="318">
          <cell r="CJ318">
            <v>2</v>
          </cell>
          <cell r="CK318">
            <v>5</v>
          </cell>
          <cell r="CL318">
            <v>7</v>
          </cell>
          <cell r="CM318">
            <v>8</v>
          </cell>
          <cell r="CN318">
            <v>8</v>
          </cell>
          <cell r="CO318">
            <v>21</v>
          </cell>
          <cell r="CP318">
            <v>21</v>
          </cell>
          <cell r="CQ318">
            <v>37</v>
          </cell>
        </row>
        <row r="319">
          <cell r="CJ319">
            <v>2.5</v>
          </cell>
          <cell r="CK319">
            <v>8</v>
          </cell>
          <cell r="CL319">
            <v>10</v>
          </cell>
          <cell r="CM319">
            <v>11</v>
          </cell>
          <cell r="CN319">
            <v>11</v>
          </cell>
          <cell r="CO319">
            <v>29</v>
          </cell>
          <cell r="CP319">
            <v>29</v>
          </cell>
          <cell r="CQ319">
            <v>53</v>
          </cell>
        </row>
        <row r="320">
          <cell r="CJ320">
            <v>3</v>
          </cell>
          <cell r="CK320">
            <v>9</v>
          </cell>
          <cell r="CL320">
            <v>14.5</v>
          </cell>
          <cell r="CM320">
            <v>14</v>
          </cell>
          <cell r="CN320">
            <v>14</v>
          </cell>
          <cell r="CO320">
            <v>25</v>
          </cell>
          <cell r="CP320">
            <v>38</v>
          </cell>
          <cell r="CQ320">
            <v>80</v>
          </cell>
        </row>
        <row r="321">
          <cell r="CJ321">
            <v>3.5</v>
          </cell>
          <cell r="CK321">
            <v>11</v>
          </cell>
          <cell r="CL321">
            <v>16</v>
          </cell>
          <cell r="CM321">
            <v>20</v>
          </cell>
          <cell r="CN321">
            <v>20</v>
          </cell>
          <cell r="CO321" t="str">
            <v>n/a</v>
          </cell>
          <cell r="CP321" t="str">
            <v>n/a</v>
          </cell>
          <cell r="CQ321" t="str">
            <v>n/a</v>
          </cell>
        </row>
        <row r="322">
          <cell r="CJ322">
            <v>4</v>
          </cell>
          <cell r="CK322">
            <v>12</v>
          </cell>
          <cell r="CL322">
            <v>24</v>
          </cell>
          <cell r="CM322">
            <v>22</v>
          </cell>
          <cell r="CN322">
            <v>31</v>
          </cell>
          <cell r="CO322">
            <v>51</v>
          </cell>
          <cell r="CP322">
            <v>75</v>
          </cell>
          <cell r="CQ322">
            <v>122</v>
          </cell>
        </row>
        <row r="323">
          <cell r="CJ323">
            <v>5</v>
          </cell>
          <cell r="CK323">
            <v>13</v>
          </cell>
          <cell r="CL323">
            <v>26</v>
          </cell>
          <cell r="CM323">
            <v>29</v>
          </cell>
          <cell r="CN323">
            <v>63</v>
          </cell>
          <cell r="CO323">
            <v>81</v>
          </cell>
          <cell r="CP323">
            <v>138</v>
          </cell>
          <cell r="CQ323">
            <v>204</v>
          </cell>
        </row>
        <row r="324">
          <cell r="CJ324">
            <v>6</v>
          </cell>
          <cell r="CK324">
            <v>18</v>
          </cell>
          <cell r="CL324">
            <v>38</v>
          </cell>
          <cell r="CM324">
            <v>37</v>
          </cell>
          <cell r="CN324">
            <v>78</v>
          </cell>
          <cell r="CO324">
            <v>105</v>
          </cell>
          <cell r="CP324">
            <v>170</v>
          </cell>
          <cell r="CQ324">
            <v>314</v>
          </cell>
        </row>
        <row r="325">
          <cell r="CJ325">
            <v>8</v>
          </cell>
          <cell r="CK325">
            <v>28</v>
          </cell>
          <cell r="CL325">
            <v>55</v>
          </cell>
          <cell r="CM325">
            <v>59</v>
          </cell>
          <cell r="CN325">
            <v>112</v>
          </cell>
          <cell r="CO325">
            <v>188</v>
          </cell>
          <cell r="CP325">
            <v>286</v>
          </cell>
          <cell r="CQ325">
            <v>471</v>
          </cell>
        </row>
        <row r="326">
          <cell r="CJ326">
            <v>10</v>
          </cell>
          <cell r="CK326">
            <v>36</v>
          </cell>
          <cell r="CL326">
            <v>88</v>
          </cell>
          <cell r="CM326">
            <v>95</v>
          </cell>
          <cell r="CN326">
            <v>195</v>
          </cell>
          <cell r="CO326">
            <v>277</v>
          </cell>
          <cell r="CP326">
            <v>485</v>
          </cell>
          <cell r="CQ326">
            <v>897</v>
          </cell>
        </row>
        <row r="327">
          <cell r="CJ327">
            <v>12</v>
          </cell>
          <cell r="CK327">
            <v>60</v>
          </cell>
          <cell r="CL327">
            <v>139</v>
          </cell>
          <cell r="CM327">
            <v>152</v>
          </cell>
          <cell r="CN327">
            <v>240</v>
          </cell>
          <cell r="CO327">
            <v>371</v>
          </cell>
          <cell r="CP327">
            <v>749</v>
          </cell>
          <cell r="CQ327">
            <v>1262</v>
          </cell>
        </row>
        <row r="328">
          <cell r="CJ328">
            <v>14</v>
          </cell>
          <cell r="CK328">
            <v>77</v>
          </cell>
          <cell r="CL328">
            <v>184</v>
          </cell>
          <cell r="CM328">
            <v>210</v>
          </cell>
          <cell r="CN328">
            <v>290</v>
          </cell>
          <cell r="CO328">
            <v>397</v>
          </cell>
          <cell r="CP328" t="str">
            <v>n/a</v>
          </cell>
          <cell r="CQ328" t="str">
            <v>n/a</v>
          </cell>
        </row>
        <row r="329">
          <cell r="CJ329">
            <v>16</v>
          </cell>
          <cell r="CK329">
            <v>104</v>
          </cell>
          <cell r="CL329">
            <v>234</v>
          </cell>
          <cell r="CM329">
            <v>280</v>
          </cell>
          <cell r="CN329">
            <v>400</v>
          </cell>
          <cell r="CO329">
            <v>488</v>
          </cell>
          <cell r="CP329" t="str">
            <v>n/a</v>
          </cell>
          <cell r="CQ329" t="str">
            <v>n/a</v>
          </cell>
        </row>
        <row r="330">
          <cell r="CJ330">
            <v>18</v>
          </cell>
          <cell r="CK330">
            <v>146</v>
          </cell>
          <cell r="CL330">
            <v>305</v>
          </cell>
          <cell r="CM330">
            <v>345</v>
          </cell>
          <cell r="CN330">
            <v>469</v>
          </cell>
          <cell r="CO330">
            <v>670</v>
          </cell>
          <cell r="CP330" t="str">
            <v>n/a</v>
          </cell>
          <cell r="CQ330" t="str">
            <v>n/a</v>
          </cell>
        </row>
        <row r="331">
          <cell r="CJ331">
            <v>20</v>
          </cell>
          <cell r="CK331">
            <v>159</v>
          </cell>
          <cell r="CL331">
            <v>375</v>
          </cell>
          <cell r="CM331">
            <v>420</v>
          </cell>
          <cell r="CN331">
            <v>604</v>
          </cell>
          <cell r="CO331">
            <v>868</v>
          </cell>
          <cell r="CP331" t="str">
            <v>n/a</v>
          </cell>
          <cell r="CQ331" t="str">
            <v>n/a</v>
          </cell>
        </row>
        <row r="332">
          <cell r="CJ332">
            <v>24</v>
          </cell>
          <cell r="CK332">
            <v>195</v>
          </cell>
          <cell r="CL332">
            <v>530</v>
          </cell>
          <cell r="CM332">
            <v>615</v>
          </cell>
          <cell r="CN332">
            <v>866</v>
          </cell>
          <cell r="CO332">
            <v>1659</v>
          </cell>
          <cell r="CP332" t="str">
            <v>n/a</v>
          </cell>
          <cell r="CQ332" t="str">
            <v>n/a</v>
          </cell>
        </row>
        <row r="335">
          <cell r="CJ335" t="str">
            <v>Size</v>
          </cell>
          <cell r="CK335">
            <v>150</v>
          </cell>
          <cell r="CL335">
            <v>300</v>
          </cell>
          <cell r="CM335">
            <v>400</v>
          </cell>
          <cell r="CN335">
            <v>600</v>
          </cell>
          <cell r="CO335">
            <v>900</v>
          </cell>
          <cell r="CP335">
            <v>1500</v>
          </cell>
          <cell r="CQ335">
            <v>2500</v>
          </cell>
        </row>
        <row r="336">
          <cell r="CJ336">
            <v>0.5</v>
          </cell>
          <cell r="CK336">
            <v>2</v>
          </cell>
          <cell r="CL336">
            <v>2</v>
          </cell>
          <cell r="CM336">
            <v>2</v>
          </cell>
          <cell r="CN336">
            <v>2</v>
          </cell>
          <cell r="CO336">
            <v>4</v>
          </cell>
          <cell r="CP336">
            <v>4</v>
          </cell>
          <cell r="CQ336">
            <v>7</v>
          </cell>
        </row>
        <row r="337">
          <cell r="CJ337">
            <v>0.75</v>
          </cell>
          <cell r="CK337">
            <v>2</v>
          </cell>
          <cell r="CL337">
            <v>3</v>
          </cell>
          <cell r="CM337">
            <v>3</v>
          </cell>
          <cell r="CN337">
            <v>3</v>
          </cell>
          <cell r="CO337">
            <v>6</v>
          </cell>
          <cell r="CP337">
            <v>6</v>
          </cell>
          <cell r="CQ337">
            <v>10</v>
          </cell>
        </row>
        <row r="338">
          <cell r="CJ338">
            <v>1</v>
          </cell>
          <cell r="CK338">
            <v>2</v>
          </cell>
          <cell r="CL338">
            <v>4</v>
          </cell>
          <cell r="CM338">
            <v>4</v>
          </cell>
          <cell r="CN338">
            <v>4</v>
          </cell>
          <cell r="CO338">
            <v>9</v>
          </cell>
          <cell r="CP338">
            <v>9</v>
          </cell>
          <cell r="CQ338">
            <v>12</v>
          </cell>
        </row>
        <row r="339">
          <cell r="CJ339">
            <v>1.25</v>
          </cell>
          <cell r="CK339">
            <v>3</v>
          </cell>
          <cell r="CL339">
            <v>6</v>
          </cell>
          <cell r="CM339">
            <v>6</v>
          </cell>
          <cell r="CN339">
            <v>6</v>
          </cell>
          <cell r="CO339">
            <v>10</v>
          </cell>
          <cell r="CP339">
            <v>10</v>
          </cell>
          <cell r="CQ339">
            <v>18</v>
          </cell>
        </row>
        <row r="340">
          <cell r="CJ340">
            <v>1.5</v>
          </cell>
          <cell r="CK340">
            <v>3</v>
          </cell>
          <cell r="CL340">
            <v>7</v>
          </cell>
          <cell r="CM340">
            <v>8</v>
          </cell>
          <cell r="CN340">
            <v>8</v>
          </cell>
          <cell r="CO340">
            <v>14</v>
          </cell>
          <cell r="CP340">
            <v>14</v>
          </cell>
          <cell r="CQ340">
            <v>25</v>
          </cell>
        </row>
        <row r="341">
          <cell r="CJ341">
            <v>2</v>
          </cell>
          <cell r="CK341">
            <v>4</v>
          </cell>
          <cell r="CL341">
            <v>8</v>
          </cell>
          <cell r="CM341">
            <v>10</v>
          </cell>
          <cell r="CN341">
            <v>10</v>
          </cell>
          <cell r="CO341">
            <v>25</v>
          </cell>
          <cell r="CP341">
            <v>25</v>
          </cell>
          <cell r="CQ341">
            <v>39</v>
          </cell>
        </row>
        <row r="342">
          <cell r="CJ342">
            <v>2.5</v>
          </cell>
          <cell r="CK342">
            <v>7</v>
          </cell>
          <cell r="CL342">
            <v>12</v>
          </cell>
          <cell r="CM342">
            <v>15</v>
          </cell>
          <cell r="CN342">
            <v>15</v>
          </cell>
          <cell r="CO342">
            <v>35</v>
          </cell>
          <cell r="CP342">
            <v>35</v>
          </cell>
          <cell r="CQ342">
            <v>56</v>
          </cell>
        </row>
        <row r="343">
          <cell r="CJ343">
            <v>3</v>
          </cell>
          <cell r="CK343">
            <v>9</v>
          </cell>
          <cell r="CL343">
            <v>16</v>
          </cell>
          <cell r="CM343">
            <v>20</v>
          </cell>
          <cell r="CN343">
            <v>20</v>
          </cell>
          <cell r="CO343">
            <v>32</v>
          </cell>
          <cell r="CP343">
            <v>48</v>
          </cell>
          <cell r="CQ343">
            <v>86</v>
          </cell>
        </row>
        <row r="344">
          <cell r="CJ344">
            <v>3.5</v>
          </cell>
          <cell r="CK344">
            <v>13</v>
          </cell>
          <cell r="CL344">
            <v>21</v>
          </cell>
          <cell r="CM344">
            <v>29</v>
          </cell>
          <cell r="CN344">
            <v>29</v>
          </cell>
          <cell r="CO344" t="str">
            <v>n/a</v>
          </cell>
          <cell r="CP344" t="str">
            <v>n/a</v>
          </cell>
          <cell r="CQ344" t="str">
            <v>n/a</v>
          </cell>
        </row>
        <row r="345">
          <cell r="CJ345">
            <v>4</v>
          </cell>
          <cell r="CK345">
            <v>17</v>
          </cell>
          <cell r="CL345">
            <v>28</v>
          </cell>
          <cell r="CM345">
            <v>33</v>
          </cell>
          <cell r="CN345">
            <v>41</v>
          </cell>
          <cell r="CO345">
            <v>54</v>
          </cell>
          <cell r="CP345">
            <v>73</v>
          </cell>
          <cell r="CQ345">
            <v>133</v>
          </cell>
        </row>
        <row r="346">
          <cell r="CJ346">
            <v>5</v>
          </cell>
          <cell r="CK346">
            <v>20</v>
          </cell>
          <cell r="CL346">
            <v>37</v>
          </cell>
          <cell r="CM346">
            <v>44</v>
          </cell>
          <cell r="CN346">
            <v>68</v>
          </cell>
          <cell r="CO346">
            <v>87</v>
          </cell>
          <cell r="CP346">
            <v>142</v>
          </cell>
          <cell r="CQ346">
            <v>223</v>
          </cell>
        </row>
        <row r="347">
          <cell r="CJ347">
            <v>6</v>
          </cell>
          <cell r="CK347">
            <v>27</v>
          </cell>
          <cell r="CL347">
            <v>48</v>
          </cell>
          <cell r="CM347">
            <v>61</v>
          </cell>
          <cell r="CN347">
            <v>86</v>
          </cell>
          <cell r="CO347">
            <v>113</v>
          </cell>
          <cell r="CP347">
            <v>159</v>
          </cell>
          <cell r="CQ347">
            <v>345</v>
          </cell>
        </row>
        <row r="348">
          <cell r="CJ348">
            <v>8</v>
          </cell>
          <cell r="CK348">
            <v>47</v>
          </cell>
          <cell r="CL348">
            <v>79</v>
          </cell>
          <cell r="CM348">
            <v>100</v>
          </cell>
          <cell r="CN348">
            <v>139</v>
          </cell>
          <cell r="CO348">
            <v>197</v>
          </cell>
          <cell r="CP348">
            <v>302</v>
          </cell>
          <cell r="CQ348">
            <v>533</v>
          </cell>
        </row>
        <row r="349">
          <cell r="CJ349">
            <v>10</v>
          </cell>
          <cell r="CK349">
            <v>67</v>
          </cell>
          <cell r="CL349">
            <v>122</v>
          </cell>
          <cell r="CM349">
            <v>155</v>
          </cell>
          <cell r="CN349">
            <v>231</v>
          </cell>
          <cell r="CO349">
            <v>290</v>
          </cell>
          <cell r="CP349">
            <v>507</v>
          </cell>
          <cell r="CQ349">
            <v>1025</v>
          </cell>
        </row>
        <row r="350">
          <cell r="CJ350">
            <v>12</v>
          </cell>
          <cell r="CK350">
            <v>123</v>
          </cell>
          <cell r="CL350">
            <v>183</v>
          </cell>
          <cell r="CM350">
            <v>226</v>
          </cell>
          <cell r="CN350">
            <v>295</v>
          </cell>
          <cell r="CO350">
            <v>413</v>
          </cell>
          <cell r="CP350">
            <v>775</v>
          </cell>
          <cell r="CQ350">
            <v>1464</v>
          </cell>
        </row>
        <row r="351">
          <cell r="CJ351">
            <v>14</v>
          </cell>
          <cell r="CK351">
            <v>139</v>
          </cell>
          <cell r="CL351">
            <v>241</v>
          </cell>
          <cell r="CM351">
            <v>310</v>
          </cell>
          <cell r="CN351">
            <v>378</v>
          </cell>
          <cell r="CO351">
            <v>494</v>
          </cell>
          <cell r="CP351" t="str">
            <v>n/a</v>
          </cell>
          <cell r="CQ351" t="str">
            <v>n/a</v>
          </cell>
        </row>
        <row r="352">
          <cell r="CJ352">
            <v>16</v>
          </cell>
          <cell r="CK352">
            <v>187</v>
          </cell>
          <cell r="CL352">
            <v>315</v>
          </cell>
          <cell r="CM352">
            <v>398</v>
          </cell>
          <cell r="CN352">
            <v>527</v>
          </cell>
          <cell r="CO352">
            <v>619</v>
          </cell>
          <cell r="CP352" t="str">
            <v>n/a</v>
          </cell>
          <cell r="CQ352" t="str">
            <v>n/a</v>
          </cell>
        </row>
        <row r="353">
          <cell r="CJ353">
            <v>18</v>
          </cell>
          <cell r="CK353">
            <v>217</v>
          </cell>
          <cell r="CL353">
            <v>414</v>
          </cell>
          <cell r="CM353">
            <v>502</v>
          </cell>
          <cell r="CN353">
            <v>665</v>
          </cell>
          <cell r="CO353">
            <v>880</v>
          </cell>
          <cell r="CP353" t="str">
            <v>n/a</v>
          </cell>
          <cell r="CQ353" t="str">
            <v>n/a</v>
          </cell>
        </row>
        <row r="354">
          <cell r="CJ354">
            <v>20</v>
          </cell>
          <cell r="CK354">
            <v>283</v>
          </cell>
          <cell r="CL354">
            <v>515</v>
          </cell>
          <cell r="CM354">
            <v>621</v>
          </cell>
          <cell r="CN354">
            <v>855</v>
          </cell>
          <cell r="CO354">
            <v>1107</v>
          </cell>
          <cell r="CP354" t="str">
            <v>n/a</v>
          </cell>
          <cell r="CQ354" t="str">
            <v>n/a</v>
          </cell>
        </row>
        <row r="355">
          <cell r="CJ355">
            <v>24</v>
          </cell>
          <cell r="CK355">
            <v>415</v>
          </cell>
          <cell r="CL355">
            <v>800</v>
          </cell>
          <cell r="CM355">
            <v>936</v>
          </cell>
          <cell r="CN355">
            <v>1175</v>
          </cell>
          <cell r="CO355">
            <v>2099</v>
          </cell>
          <cell r="CP355" t="str">
            <v>n/a</v>
          </cell>
          <cell r="CQ355" t="str">
            <v>n/a</v>
          </cell>
        </row>
      </sheetData>
      <sheetData sheetId="3">
        <row r="7">
          <cell r="A7" t="str">
            <v>MPa</v>
          </cell>
          <cell r="C7" t="str">
            <v>Atm</v>
          </cell>
          <cell r="D7">
            <v>14.69595</v>
          </cell>
          <cell r="F7" t="str">
            <v>ºF</v>
          </cell>
          <cell r="H7" t="str">
            <v>ºC</v>
          </cell>
          <cell r="I7">
            <v>347</v>
          </cell>
          <cell r="R7">
            <v>6.625</v>
          </cell>
          <cell r="S7">
            <v>0.13900000000000001</v>
          </cell>
          <cell r="T7">
            <v>0.432</v>
          </cell>
          <cell r="U7">
            <v>0.625</v>
          </cell>
          <cell r="V7">
            <v>4</v>
          </cell>
          <cell r="W7">
            <v>2</v>
          </cell>
          <cell r="X7">
            <v>0.25</v>
          </cell>
          <cell r="Y7">
            <v>3.5</v>
          </cell>
        </row>
        <row r="8">
          <cell r="A8" t="str">
            <v>PSIg</v>
          </cell>
          <cell r="C8" t="str">
            <v>bar</v>
          </cell>
          <cell r="D8">
            <v>14.503769999999999</v>
          </cell>
          <cell r="F8" t="str">
            <v>ºC</v>
          </cell>
          <cell r="H8" t="str">
            <v>ºF</v>
          </cell>
          <cell r="I8">
            <v>175</v>
          </cell>
          <cell r="R8">
            <v>8.625</v>
          </cell>
          <cell r="S8">
            <v>0.21</v>
          </cell>
          <cell r="T8">
            <v>0.5</v>
          </cell>
          <cell r="U8">
            <v>0.625</v>
          </cell>
          <cell r="V8">
            <v>4</v>
          </cell>
          <cell r="W8">
            <v>2</v>
          </cell>
          <cell r="X8">
            <v>0.25</v>
          </cell>
          <cell r="Y8">
            <v>3.5</v>
          </cell>
        </row>
        <row r="9">
          <cell r="A9" t="str">
            <v>kPa</v>
          </cell>
          <cell r="C9" t="str">
            <v>Inches H2O</v>
          </cell>
          <cell r="D9">
            <v>3.5999999999999997E-2</v>
          </cell>
          <cell r="F9" t="str">
            <v>ºK</v>
          </cell>
          <cell r="H9" t="str">
            <v>ºK</v>
          </cell>
          <cell r="I9">
            <v>-144.4</v>
          </cell>
          <cell r="R9">
            <v>10.75</v>
          </cell>
          <cell r="S9">
            <v>0.21</v>
          </cell>
          <cell r="T9">
            <v>0.5</v>
          </cell>
          <cell r="U9">
            <v>0.625</v>
          </cell>
          <cell r="V9">
            <v>4</v>
          </cell>
          <cell r="W9">
            <v>2</v>
          </cell>
          <cell r="X9">
            <v>0.25</v>
          </cell>
          <cell r="Y9">
            <v>3.5</v>
          </cell>
        </row>
        <row r="10">
          <cell r="A10" t="str">
            <v>bar</v>
          </cell>
          <cell r="C10" t="str">
            <v>Kg/cm2g</v>
          </cell>
          <cell r="D10">
            <v>14.22334</v>
          </cell>
          <cell r="F10" t="str">
            <v>ºR</v>
          </cell>
          <cell r="H10" t="str">
            <v>ºR</v>
          </cell>
          <cell r="I10">
            <v>-284.67</v>
          </cell>
          <cell r="R10">
            <v>12.75</v>
          </cell>
          <cell r="S10">
            <v>0.21</v>
          </cell>
          <cell r="T10">
            <v>0.75</v>
          </cell>
          <cell r="U10">
            <v>0.625</v>
          </cell>
          <cell r="V10">
            <v>6</v>
          </cell>
          <cell r="W10">
            <v>2</v>
          </cell>
          <cell r="X10">
            <v>0.25</v>
          </cell>
          <cell r="Y10">
            <v>3.5</v>
          </cell>
        </row>
        <row r="11">
          <cell r="A11" t="str">
            <v>Atm</v>
          </cell>
          <cell r="C11" t="str">
            <v>kPa</v>
          </cell>
          <cell r="D11">
            <v>0.14503769999999999</v>
          </cell>
          <cell r="R11">
            <v>14</v>
          </cell>
          <cell r="S11">
            <v>0.27500000000000002</v>
          </cell>
          <cell r="T11">
            <v>0.75</v>
          </cell>
          <cell r="U11">
            <v>0.625</v>
          </cell>
          <cell r="V11">
            <v>6</v>
          </cell>
          <cell r="W11">
            <v>2</v>
          </cell>
          <cell r="X11">
            <v>0.25</v>
          </cell>
          <cell r="Y11">
            <v>3.5</v>
          </cell>
        </row>
        <row r="12">
          <cell r="A12" t="str">
            <v>Inches H2O</v>
          </cell>
          <cell r="C12" t="str">
            <v>MPa</v>
          </cell>
          <cell r="D12">
            <v>145.0377</v>
          </cell>
          <cell r="R12">
            <v>16</v>
          </cell>
          <cell r="S12">
            <v>0.27500000000000002</v>
          </cell>
          <cell r="T12">
            <v>0.75</v>
          </cell>
          <cell r="U12">
            <v>0.75</v>
          </cell>
          <cell r="V12">
            <v>6</v>
          </cell>
          <cell r="W12">
            <v>2</v>
          </cell>
          <cell r="X12">
            <v>0.375</v>
          </cell>
          <cell r="Y12">
            <v>3.5</v>
          </cell>
        </row>
        <row r="13">
          <cell r="A13" t="str">
            <v>Kg/cm2g</v>
          </cell>
          <cell r="C13" t="str">
            <v>PSIg</v>
          </cell>
          <cell r="D13">
            <v>1</v>
          </cell>
          <cell r="R13">
            <v>18</v>
          </cell>
          <cell r="S13">
            <v>0.27500000000000002</v>
          </cell>
          <cell r="T13">
            <v>0.75</v>
          </cell>
          <cell r="U13">
            <v>0.75</v>
          </cell>
          <cell r="V13">
            <v>6</v>
          </cell>
          <cell r="W13">
            <v>2</v>
          </cell>
          <cell r="X13">
            <v>0.375</v>
          </cell>
          <cell r="Y13">
            <v>3.5</v>
          </cell>
        </row>
        <row r="14">
          <cell r="R14">
            <v>20</v>
          </cell>
          <cell r="S14">
            <v>0.27500000000000002</v>
          </cell>
          <cell r="T14">
            <v>0.75</v>
          </cell>
          <cell r="U14">
            <v>0.75</v>
          </cell>
          <cell r="V14">
            <v>8</v>
          </cell>
          <cell r="W14">
            <v>2</v>
          </cell>
          <cell r="X14">
            <v>0.375</v>
          </cell>
          <cell r="Y14">
            <v>3.5</v>
          </cell>
        </row>
        <row r="15">
          <cell r="H15" t="str">
            <v>ºC</v>
          </cell>
          <cell r="I15">
            <v>437</v>
          </cell>
          <cell r="R15">
            <v>24</v>
          </cell>
          <cell r="S15">
            <v>0.27500000000000002</v>
          </cell>
          <cell r="T15">
            <v>1</v>
          </cell>
          <cell r="U15">
            <v>1</v>
          </cell>
          <cell r="V15">
            <v>8</v>
          </cell>
          <cell r="W15">
            <v>2.5</v>
          </cell>
          <cell r="X15">
            <v>0.375</v>
          </cell>
          <cell r="Y15">
            <v>4</v>
          </cell>
        </row>
        <row r="16">
          <cell r="H16" t="str">
            <v>ºF</v>
          </cell>
          <cell r="I16">
            <v>225</v>
          </cell>
          <cell r="R16">
            <v>26</v>
          </cell>
          <cell r="S16">
            <v>0.27500000000000002</v>
          </cell>
          <cell r="T16">
            <v>1</v>
          </cell>
          <cell r="U16">
            <v>1</v>
          </cell>
          <cell r="V16">
            <v>10</v>
          </cell>
          <cell r="W16">
            <v>2.5</v>
          </cell>
          <cell r="X16">
            <v>0.375</v>
          </cell>
          <cell r="Y16">
            <v>4</v>
          </cell>
        </row>
        <row r="17">
          <cell r="A17" t="str">
            <v>gallon/min</v>
          </cell>
          <cell r="C17" t="str">
            <v>BPD</v>
          </cell>
          <cell r="D17">
            <v>2.9163000000000001E-2</v>
          </cell>
          <cell r="H17" t="str">
            <v>ºK</v>
          </cell>
          <cell r="I17">
            <v>-54.400000000000006</v>
          </cell>
          <cell r="R17">
            <v>28</v>
          </cell>
          <cell r="S17">
            <v>0.27500000000000002</v>
          </cell>
          <cell r="T17">
            <v>1</v>
          </cell>
          <cell r="U17">
            <v>1</v>
          </cell>
          <cell r="V17">
            <v>10</v>
          </cell>
          <cell r="W17">
            <v>2.5</v>
          </cell>
          <cell r="X17">
            <v>0.375</v>
          </cell>
          <cell r="Y17">
            <v>4</v>
          </cell>
        </row>
        <row r="18">
          <cell r="A18" t="str">
            <v>foot3/h</v>
          </cell>
          <cell r="C18" t="str">
            <v>foot3/h</v>
          </cell>
          <cell r="D18">
            <v>0.1246753</v>
          </cell>
          <cell r="H18" t="str">
            <v>ºR</v>
          </cell>
          <cell r="I18">
            <v>-234.67000000000002</v>
          </cell>
          <cell r="R18">
            <v>30</v>
          </cell>
          <cell r="S18">
            <v>0.27500000000000002</v>
          </cell>
          <cell r="T18">
            <v>1</v>
          </cell>
          <cell r="U18">
            <v>1</v>
          </cell>
          <cell r="V18">
            <v>10</v>
          </cell>
          <cell r="W18">
            <v>2.5</v>
          </cell>
          <cell r="X18">
            <v>0.375</v>
          </cell>
          <cell r="Y18">
            <v>4</v>
          </cell>
        </row>
        <row r="19">
          <cell r="A19" t="str">
            <v>liter/h</v>
          </cell>
          <cell r="C19" t="str">
            <v>foot3/min</v>
          </cell>
          <cell r="D19">
            <v>7.4805190000000001</v>
          </cell>
          <cell r="R19">
            <v>32</v>
          </cell>
          <cell r="S19">
            <v>0.27500000000000002</v>
          </cell>
          <cell r="T19">
            <v>1</v>
          </cell>
          <cell r="U19">
            <v>1</v>
          </cell>
          <cell r="V19">
            <v>10</v>
          </cell>
          <cell r="W19">
            <v>2.5</v>
          </cell>
          <cell r="X19">
            <v>0.375</v>
          </cell>
          <cell r="Y19">
            <v>4</v>
          </cell>
        </row>
        <row r="20">
          <cell r="A20" t="str">
            <v>liter/min</v>
          </cell>
          <cell r="C20" t="str">
            <v>foot3/sec</v>
          </cell>
          <cell r="D20">
            <v>448.83120000000002</v>
          </cell>
          <cell r="R20">
            <v>34</v>
          </cell>
          <cell r="S20">
            <v>0.27500000000000002</v>
          </cell>
          <cell r="T20">
            <v>1</v>
          </cell>
          <cell r="U20">
            <v>1</v>
          </cell>
          <cell r="V20">
            <v>12</v>
          </cell>
          <cell r="W20">
            <v>2.5</v>
          </cell>
          <cell r="X20">
            <v>0.375</v>
          </cell>
          <cell r="Y20">
            <v>4</v>
          </cell>
        </row>
        <row r="21">
          <cell r="A21" t="str">
            <v>foot3/min</v>
          </cell>
          <cell r="C21" t="str">
            <v>gallon/day</v>
          </cell>
          <cell r="D21">
            <v>6.9444440000000004E-4</v>
          </cell>
          <cell r="R21">
            <v>36</v>
          </cell>
          <cell r="S21">
            <v>0.27500000000000002</v>
          </cell>
          <cell r="T21">
            <v>1</v>
          </cell>
          <cell r="U21">
            <v>1</v>
          </cell>
          <cell r="V21">
            <v>12</v>
          </cell>
          <cell r="W21">
            <v>2.5</v>
          </cell>
          <cell r="X21">
            <v>0.375</v>
          </cell>
          <cell r="Y21">
            <v>4</v>
          </cell>
        </row>
        <row r="22">
          <cell r="A22" t="str">
            <v>foot3/sec</v>
          </cell>
          <cell r="C22" t="str">
            <v>gallon/h</v>
          </cell>
          <cell r="D22">
            <v>1.6666670000000001E-2</v>
          </cell>
          <cell r="R22">
            <v>42</v>
          </cell>
          <cell r="S22">
            <v>0.312</v>
          </cell>
          <cell r="T22">
            <v>1.25</v>
          </cell>
          <cell r="U22">
            <v>1</v>
          </cell>
          <cell r="V22">
            <v>14</v>
          </cell>
          <cell r="W22">
            <v>2.5</v>
          </cell>
          <cell r="X22">
            <v>0.375</v>
          </cell>
          <cell r="Y22">
            <v>4</v>
          </cell>
        </row>
        <row r="23">
          <cell r="A23" t="str">
            <v>gallon/day</v>
          </cell>
          <cell r="C23" t="str">
            <v>gallon/min</v>
          </cell>
          <cell r="D23">
            <v>1</v>
          </cell>
          <cell r="K23" t="str">
            <v>3L Pogo</v>
          </cell>
          <cell r="L23">
            <v>1</v>
          </cell>
          <cell r="N23" t="str">
            <v>Hinge</v>
          </cell>
          <cell r="R23">
            <v>48</v>
          </cell>
          <cell r="S23">
            <v>0.312</v>
          </cell>
          <cell r="T23">
            <v>1.25</v>
          </cell>
          <cell r="U23">
            <v>1</v>
          </cell>
          <cell r="V23">
            <v>16</v>
          </cell>
          <cell r="W23">
            <v>2.5</v>
          </cell>
          <cell r="X23">
            <v>0.375</v>
          </cell>
          <cell r="Y23">
            <v>4</v>
          </cell>
        </row>
        <row r="24">
          <cell r="A24" t="str">
            <v>gallon/h</v>
          </cell>
          <cell r="C24" t="str">
            <v>gallon/sec</v>
          </cell>
          <cell r="D24">
            <v>60</v>
          </cell>
          <cell r="K24" t="str">
            <v>Davit</v>
          </cell>
          <cell r="L24">
            <v>2</v>
          </cell>
          <cell r="N24" t="str">
            <v>Manual</v>
          </cell>
          <cell r="R24">
            <v>54</v>
          </cell>
          <cell r="S24">
            <v>0.312</v>
          </cell>
          <cell r="T24">
            <v>1.25</v>
          </cell>
          <cell r="U24">
            <v>1</v>
          </cell>
          <cell r="V24">
            <v>18</v>
          </cell>
          <cell r="W24">
            <v>2.5</v>
          </cell>
          <cell r="X24">
            <v>0.375</v>
          </cell>
          <cell r="Y24">
            <v>4</v>
          </cell>
        </row>
        <row r="25">
          <cell r="A25" t="str">
            <v>gallon/sec</v>
          </cell>
          <cell r="C25" t="str">
            <v>liter/h</v>
          </cell>
          <cell r="D25">
            <v>4.4028679999999999E-3</v>
          </cell>
          <cell r="K25" t="str">
            <v>Hinge</v>
          </cell>
          <cell r="L25">
            <v>3</v>
          </cell>
          <cell r="R25">
            <v>60</v>
          </cell>
          <cell r="S25">
            <v>0.312</v>
          </cell>
          <cell r="T25">
            <v>1.25</v>
          </cell>
          <cell r="U25">
            <v>1.125</v>
          </cell>
          <cell r="V25">
            <v>20</v>
          </cell>
          <cell r="W25">
            <v>3</v>
          </cell>
          <cell r="X25">
            <v>0.5</v>
          </cell>
          <cell r="Y25">
            <v>4</v>
          </cell>
        </row>
        <row r="26">
          <cell r="A26" t="str">
            <v>liter/sec</v>
          </cell>
          <cell r="C26" t="str">
            <v>liter/min</v>
          </cell>
          <cell r="D26">
            <v>0.26417210000000002</v>
          </cell>
          <cell r="F26" t="str">
            <v>Horizontal</v>
          </cell>
          <cell r="K26" t="str">
            <v>Jack</v>
          </cell>
          <cell r="L26">
            <v>4</v>
          </cell>
          <cell r="R26">
            <v>66</v>
          </cell>
          <cell r="S26">
            <v>0.312</v>
          </cell>
          <cell r="T26">
            <v>1.25</v>
          </cell>
          <cell r="U26">
            <v>1.125</v>
          </cell>
          <cell r="V26">
            <v>22</v>
          </cell>
          <cell r="W26">
            <v>3</v>
          </cell>
          <cell r="X26">
            <v>0.5</v>
          </cell>
          <cell r="Y26">
            <v>4.5</v>
          </cell>
        </row>
        <row r="27">
          <cell r="A27" t="str">
            <v>m3/day</v>
          </cell>
          <cell r="C27" t="str">
            <v>liter/sec</v>
          </cell>
          <cell r="D27">
            <v>15.85032</v>
          </cell>
          <cell r="F27" t="str">
            <v>Vertical</v>
          </cell>
          <cell r="K27" t="str">
            <v>Manual</v>
          </cell>
          <cell r="L27">
            <v>5</v>
          </cell>
          <cell r="R27">
            <v>72</v>
          </cell>
          <cell r="S27">
            <v>0.312</v>
          </cell>
          <cell r="T27">
            <v>1.25</v>
          </cell>
          <cell r="U27">
            <v>1.125</v>
          </cell>
          <cell r="V27">
            <v>24</v>
          </cell>
          <cell r="W27">
            <v>3</v>
          </cell>
          <cell r="X27">
            <v>0.5</v>
          </cell>
          <cell r="Y27">
            <v>4.5</v>
          </cell>
        </row>
        <row r="28">
          <cell r="A28" t="str">
            <v>m3/h</v>
          </cell>
          <cell r="C28" t="str">
            <v>m3/day</v>
          </cell>
          <cell r="D28">
            <v>0.1834528</v>
          </cell>
          <cell r="K28" t="str">
            <v>None</v>
          </cell>
          <cell r="L28">
            <v>6</v>
          </cell>
          <cell r="R28">
            <v>78</v>
          </cell>
          <cell r="S28">
            <v>0.312</v>
          </cell>
          <cell r="T28">
            <v>1.25</v>
          </cell>
          <cell r="U28">
            <v>1.125</v>
          </cell>
          <cell r="V28">
            <v>26</v>
          </cell>
          <cell r="W28">
            <v>3</v>
          </cell>
          <cell r="X28">
            <v>0.5</v>
          </cell>
          <cell r="Y28">
            <v>4.5</v>
          </cell>
        </row>
        <row r="29">
          <cell r="A29" t="str">
            <v>m3/min</v>
          </cell>
          <cell r="C29" t="str">
            <v>m3/h</v>
          </cell>
          <cell r="D29">
            <v>4.4028679999999998</v>
          </cell>
          <cell r="R29">
            <v>84</v>
          </cell>
          <cell r="S29">
            <v>0.312</v>
          </cell>
          <cell r="T29">
            <v>1.25</v>
          </cell>
          <cell r="U29">
            <v>1.125</v>
          </cell>
          <cell r="V29">
            <v>28</v>
          </cell>
          <cell r="W29">
            <v>3</v>
          </cell>
          <cell r="X29">
            <v>0.5</v>
          </cell>
          <cell r="Y29">
            <v>4.5</v>
          </cell>
        </row>
        <row r="30">
          <cell r="A30" t="str">
            <v>m3/sec</v>
          </cell>
          <cell r="C30" t="str">
            <v>m3/min</v>
          </cell>
          <cell r="D30">
            <v>264.1721</v>
          </cell>
          <cell r="R30">
            <v>90</v>
          </cell>
          <cell r="S30">
            <v>0.312</v>
          </cell>
          <cell r="T30">
            <v>1.5</v>
          </cell>
          <cell r="U30">
            <v>1.125</v>
          </cell>
          <cell r="V30">
            <v>30</v>
          </cell>
          <cell r="W30">
            <v>3.5</v>
          </cell>
          <cell r="X30">
            <v>0.75</v>
          </cell>
          <cell r="Y30">
            <v>4.5</v>
          </cell>
        </row>
        <row r="31">
          <cell r="A31" t="str">
            <v>BPD</v>
          </cell>
          <cell r="C31" t="str">
            <v>m3/sec</v>
          </cell>
          <cell r="D31">
            <v>15850.32</v>
          </cell>
          <cell r="R31">
            <v>96</v>
          </cell>
          <cell r="S31">
            <v>0.312</v>
          </cell>
          <cell r="T31">
            <v>1.5</v>
          </cell>
          <cell r="U31">
            <v>1.125</v>
          </cell>
          <cell r="V31">
            <v>32</v>
          </cell>
          <cell r="W31">
            <v>3.5</v>
          </cell>
          <cell r="X31">
            <v>0.75</v>
          </cell>
          <cell r="Y31">
            <v>5</v>
          </cell>
        </row>
        <row r="32">
          <cell r="R32">
            <v>102</v>
          </cell>
          <cell r="S32">
            <v>0.5</v>
          </cell>
          <cell r="T32">
            <v>1.5</v>
          </cell>
          <cell r="U32">
            <v>1.25</v>
          </cell>
          <cell r="V32">
            <v>34</v>
          </cell>
          <cell r="W32">
            <v>3.5</v>
          </cell>
          <cell r="X32">
            <v>0.75</v>
          </cell>
          <cell r="Y32">
            <v>5</v>
          </cell>
        </row>
        <row r="33">
          <cell r="R33">
            <v>108</v>
          </cell>
          <cell r="S33">
            <v>0.5</v>
          </cell>
          <cell r="T33">
            <v>1.5</v>
          </cell>
          <cell r="U33">
            <v>1.25</v>
          </cell>
          <cell r="V33">
            <v>34</v>
          </cell>
          <cell r="W33">
            <v>3.5</v>
          </cell>
          <cell r="X33">
            <v>0.75</v>
          </cell>
          <cell r="Y33">
            <v>5</v>
          </cell>
        </row>
        <row r="34">
          <cell r="O34">
            <v>0.13900000000000001</v>
          </cell>
          <cell r="R34">
            <v>114</v>
          </cell>
          <cell r="S34">
            <v>0.5</v>
          </cell>
          <cell r="T34">
            <v>1.5</v>
          </cell>
          <cell r="U34">
            <v>1.25</v>
          </cell>
          <cell r="V34">
            <v>36</v>
          </cell>
          <cell r="W34">
            <v>3.5</v>
          </cell>
          <cell r="X34">
            <v>0.75</v>
          </cell>
          <cell r="Y34">
            <v>5</v>
          </cell>
        </row>
        <row r="35">
          <cell r="F35" t="str">
            <v>SA-312 TP304 WLD</v>
          </cell>
          <cell r="O35">
            <v>0.21</v>
          </cell>
          <cell r="R35">
            <v>120</v>
          </cell>
          <cell r="S35">
            <v>0.5</v>
          </cell>
          <cell r="T35">
            <v>1.5</v>
          </cell>
          <cell r="U35">
            <v>1.25</v>
          </cell>
          <cell r="V35">
            <v>38</v>
          </cell>
          <cell r="W35">
            <v>3.5</v>
          </cell>
          <cell r="X35">
            <v>0.75</v>
          </cell>
          <cell r="Y35">
            <v>5</v>
          </cell>
        </row>
        <row r="36">
          <cell r="A36" t="str">
            <v>SA-240 304</v>
          </cell>
          <cell r="C36" t="str">
            <v>SA-193, Gr B7 ≤2½</v>
          </cell>
          <cell r="F36" t="str">
            <v>SA-312 TP316 WLD</v>
          </cell>
          <cell r="H36" t="str">
            <v>SA-240 304</v>
          </cell>
          <cell r="K36" t="str">
            <v>Metallic</v>
          </cell>
          <cell r="L36">
            <v>0.5</v>
          </cell>
          <cell r="M36">
            <v>0</v>
          </cell>
          <cell r="O36">
            <v>0.27500000000000002</v>
          </cell>
          <cell r="R36">
            <v>126</v>
          </cell>
          <cell r="S36">
            <v>0.5</v>
          </cell>
          <cell r="T36">
            <v>1.5</v>
          </cell>
          <cell r="U36">
            <v>1.375</v>
          </cell>
          <cell r="V36">
            <v>40</v>
          </cell>
          <cell r="W36">
            <v>3.5</v>
          </cell>
          <cell r="X36">
            <v>0.75</v>
          </cell>
          <cell r="Y36">
            <v>5</v>
          </cell>
        </row>
        <row r="37">
          <cell r="A37" t="str">
            <v>SA-240 316</v>
          </cell>
          <cell r="C37" t="str">
            <v>SA-193, Gr B8 &gt;¾ ≤1</v>
          </cell>
          <cell r="F37" t="str">
            <v>SA-312 TP304L WLD</v>
          </cell>
          <cell r="H37" t="str">
            <v>SA-240 316</v>
          </cell>
          <cell r="K37" t="str">
            <v>Non Metallic</v>
          </cell>
          <cell r="L37">
            <v>1</v>
          </cell>
          <cell r="M37">
            <v>200</v>
          </cell>
          <cell r="O37">
            <v>0.312</v>
          </cell>
          <cell r="R37">
            <v>132</v>
          </cell>
          <cell r="S37">
            <v>0.5</v>
          </cell>
          <cell r="T37">
            <v>1.5</v>
          </cell>
          <cell r="U37">
            <v>1.375</v>
          </cell>
          <cell r="V37">
            <v>42</v>
          </cell>
          <cell r="W37">
            <v>3.5</v>
          </cell>
          <cell r="X37">
            <v>0.75</v>
          </cell>
          <cell r="Y37">
            <v>5</v>
          </cell>
        </row>
        <row r="38">
          <cell r="A38" t="str">
            <v>SA-240 304L</v>
          </cell>
          <cell r="C38" t="str">
            <v>SA-193, Gr B8 &gt;1 ≤1¼</v>
          </cell>
          <cell r="F38" t="str">
            <v>SA-312 TP316L WLD</v>
          </cell>
          <cell r="H38" t="str">
            <v>SA-240 304L</v>
          </cell>
          <cell r="K38" t="str">
            <v>None</v>
          </cell>
          <cell r="L38" t="str">
            <v>---</v>
          </cell>
          <cell r="M38" t="str">
            <v>---</v>
          </cell>
          <cell r="O38">
            <v>0.5</v>
          </cell>
          <cell r="R38">
            <v>138</v>
          </cell>
          <cell r="S38">
            <v>0.5</v>
          </cell>
          <cell r="T38">
            <v>1.5</v>
          </cell>
          <cell r="U38">
            <v>1.375</v>
          </cell>
          <cell r="V38">
            <v>44</v>
          </cell>
          <cell r="W38">
            <v>3.5</v>
          </cell>
          <cell r="X38">
            <v>0.75</v>
          </cell>
          <cell r="Y38">
            <v>5</v>
          </cell>
        </row>
        <row r="39">
          <cell r="A39" t="str">
            <v>SA-240 316L</v>
          </cell>
          <cell r="C39" t="str">
            <v>SA-193, Gr B8 &gt;1¼ ≤1½</v>
          </cell>
          <cell r="F39" t="str">
            <v>SA-53B WLD</v>
          </cell>
          <cell r="H39" t="str">
            <v>SA-240 316L</v>
          </cell>
          <cell r="K39" t="str">
            <v>O-Ring</v>
          </cell>
          <cell r="L39">
            <v>0</v>
          </cell>
          <cell r="M39">
            <v>0</v>
          </cell>
          <cell r="R39">
            <v>144</v>
          </cell>
          <cell r="S39">
            <v>0.5</v>
          </cell>
          <cell r="T39">
            <v>1.5</v>
          </cell>
          <cell r="U39">
            <v>1.375</v>
          </cell>
          <cell r="V39">
            <v>46</v>
          </cell>
          <cell r="W39">
            <v>3.5</v>
          </cell>
          <cell r="X39">
            <v>0.75</v>
          </cell>
          <cell r="Y39">
            <v>5</v>
          </cell>
        </row>
        <row r="40">
          <cell r="A40" t="str">
            <v>SA-36</v>
          </cell>
          <cell r="C40" t="str">
            <v>SA-193, Gr B8 ≤¾</v>
          </cell>
          <cell r="F40" t="str">
            <v>SA-213 TP304 SMLS</v>
          </cell>
          <cell r="H40" t="str">
            <v>SA-36</v>
          </cell>
          <cell r="K40" t="str">
            <v>Ring Joint</v>
          </cell>
          <cell r="L40">
            <v>5.5</v>
          </cell>
          <cell r="M40">
            <v>18000</v>
          </cell>
          <cell r="R40">
            <v>150</v>
          </cell>
          <cell r="S40">
            <v>0.5</v>
          </cell>
          <cell r="T40">
            <v>1.5</v>
          </cell>
          <cell r="U40">
            <v>1.375</v>
          </cell>
          <cell r="V40">
            <v>48</v>
          </cell>
          <cell r="W40">
            <v>3.5</v>
          </cell>
          <cell r="X40">
            <v>0.75</v>
          </cell>
          <cell r="Y40">
            <v>5</v>
          </cell>
        </row>
        <row r="41">
          <cell r="A41" t="str">
            <v>SA-516 Gr 70</v>
          </cell>
          <cell r="C41" t="str">
            <v>SA-193, Gr B8M &gt;¾ ≤1</v>
          </cell>
          <cell r="F41" t="str">
            <v>SA-213 TP316 SMLS</v>
          </cell>
          <cell r="H41" t="str">
            <v>SA-516 Gr 70</v>
          </cell>
          <cell r="R41">
            <v>156</v>
          </cell>
          <cell r="S41">
            <v>0.5</v>
          </cell>
          <cell r="T41">
            <v>1.5</v>
          </cell>
          <cell r="U41">
            <v>1.5</v>
          </cell>
          <cell r="V41">
            <v>50</v>
          </cell>
          <cell r="W41">
            <v>3.5</v>
          </cell>
          <cell r="X41">
            <v>0.75</v>
          </cell>
          <cell r="Y41">
            <v>5</v>
          </cell>
        </row>
        <row r="42">
          <cell r="A42" t="str">
            <v>SA-479 304</v>
          </cell>
          <cell r="C42" t="str">
            <v>SA-193, Gr B8M &gt;1 ≤1¼</v>
          </cell>
          <cell r="F42" t="str">
            <v>SA-213 TP304L SMLS</v>
          </cell>
          <cell r="H42" t="str">
            <v>SA-312 TP304 WLD</v>
          </cell>
          <cell r="O42">
            <v>0.625</v>
          </cell>
          <cell r="P42">
            <v>0.20200000000000001</v>
          </cell>
          <cell r="R42">
            <v>162</v>
          </cell>
          <cell r="S42">
            <v>0.5</v>
          </cell>
          <cell r="T42">
            <v>1.5</v>
          </cell>
          <cell r="U42">
            <v>1.5</v>
          </cell>
          <cell r="V42">
            <v>52</v>
          </cell>
          <cell r="W42">
            <v>3.5</v>
          </cell>
          <cell r="X42">
            <v>0.75</v>
          </cell>
          <cell r="Y42">
            <v>5</v>
          </cell>
        </row>
        <row r="43">
          <cell r="A43" t="str">
            <v>SA-479 316</v>
          </cell>
          <cell r="C43" t="str">
            <v>SA-193, Gr B8M &gt;1¼ ≤1½</v>
          </cell>
          <cell r="F43" t="str">
            <v>SA-213 TP316L SMLS</v>
          </cell>
          <cell r="H43" t="str">
            <v>SA-312 TP316 WLD</v>
          </cell>
          <cell r="O43">
            <v>0.75</v>
          </cell>
          <cell r="P43">
            <v>0.30199999999999999</v>
          </cell>
          <cell r="R43">
            <v>168</v>
          </cell>
          <cell r="S43">
            <v>0.5</v>
          </cell>
          <cell r="T43">
            <v>1.5</v>
          </cell>
          <cell r="U43">
            <v>1.5</v>
          </cell>
          <cell r="V43">
            <v>54</v>
          </cell>
          <cell r="W43">
            <v>3.5</v>
          </cell>
          <cell r="X43">
            <v>0.75</v>
          </cell>
          <cell r="Y43">
            <v>5</v>
          </cell>
        </row>
        <row r="44">
          <cell r="A44" t="str">
            <v>SA-479 304L</v>
          </cell>
          <cell r="C44" t="str">
            <v>SA-193, Gr B8M ≤¾</v>
          </cell>
          <cell r="F44" t="str">
            <v>SA-106B</v>
          </cell>
          <cell r="H44" t="str">
            <v>SA-312 TP304L WLD</v>
          </cell>
          <cell r="K44">
            <v>3000</v>
          </cell>
          <cell r="O44">
            <v>1</v>
          </cell>
          <cell r="P44">
            <v>0.55100000000000005</v>
          </cell>
          <cell r="R44">
            <v>1000</v>
          </cell>
          <cell r="S44">
            <v>1000</v>
          </cell>
          <cell r="T44">
            <v>1000</v>
          </cell>
          <cell r="U44">
            <v>1000</v>
          </cell>
          <cell r="V44">
            <v>316</v>
          </cell>
          <cell r="W44">
            <v>99</v>
          </cell>
          <cell r="X44">
            <v>999</v>
          </cell>
          <cell r="Y44">
            <v>5</v>
          </cell>
        </row>
        <row r="45">
          <cell r="A45" t="str">
            <v>SA-479 316L</v>
          </cell>
          <cell r="H45" t="str">
            <v>SA-312 TP316L WLD</v>
          </cell>
          <cell r="K45">
            <v>6000</v>
          </cell>
          <cell r="O45">
            <v>1.125</v>
          </cell>
          <cell r="P45">
            <v>0.69299999999999995</v>
          </cell>
          <cell r="Y45">
            <v>999</v>
          </cell>
        </row>
        <row r="46">
          <cell r="H46" t="str">
            <v>SA-53B WLD</v>
          </cell>
          <cell r="O46">
            <v>1.25</v>
          </cell>
          <cell r="P46">
            <v>0.89</v>
          </cell>
        </row>
        <row r="47">
          <cell r="H47" t="str">
            <v>SA-106B</v>
          </cell>
          <cell r="O47">
            <v>1.375</v>
          </cell>
          <cell r="P47">
            <v>1.054</v>
          </cell>
        </row>
        <row r="48">
          <cell r="H48" t="str">
            <v>SA-312 TP304 SMLS</v>
          </cell>
          <cell r="O48">
            <v>1.5</v>
          </cell>
          <cell r="P48">
            <v>1.294</v>
          </cell>
        </row>
        <row r="49">
          <cell r="H49" t="str">
            <v>SA-312 TP316L SMLS</v>
          </cell>
          <cell r="O49">
            <v>2</v>
          </cell>
          <cell r="P49">
            <v>2</v>
          </cell>
        </row>
        <row r="50">
          <cell r="H50" t="str">
            <v>SA-312 TP304L SMLS</v>
          </cell>
          <cell r="K50" t="str">
            <v>RFWN</v>
          </cell>
          <cell r="Y50" t="str">
            <v>Non-Opening F &amp; D</v>
          </cell>
          <cell r="Z50" t="str">
            <v>None</v>
          </cell>
          <cell r="AA50" t="str">
            <v>No Flange</v>
          </cell>
          <cell r="AB50" t="str">
            <v>F&amp;D</v>
          </cell>
          <cell r="AC50" t="str">
            <v>F&amp;D</v>
          </cell>
          <cell r="AD50">
            <v>5</v>
          </cell>
          <cell r="AF50" t="str">
            <v>Non-Opening F &amp; D</v>
          </cell>
        </row>
        <row r="51">
          <cell r="A51" t="str">
            <v>None</v>
          </cell>
          <cell r="C51" t="str">
            <v>None</v>
          </cell>
          <cell r="D51" t="str">
            <v>None</v>
          </cell>
          <cell r="H51" t="str">
            <v>SA-312 TP316L SMLS</v>
          </cell>
          <cell r="K51" t="str">
            <v>RFLWN</v>
          </cell>
          <cell r="Y51" t="str">
            <v>Non-Opening Flat</v>
          </cell>
          <cell r="Z51" t="str">
            <v>None</v>
          </cell>
          <cell r="AA51" t="str">
            <v>No Flange</v>
          </cell>
          <cell r="AB51" t="str">
            <v>Plate</v>
          </cell>
          <cell r="AC51" t="str">
            <v>Plate</v>
          </cell>
          <cell r="AD51">
            <v>5</v>
          </cell>
          <cell r="AF51" t="str">
            <v>Non-Opening Flat</v>
          </cell>
        </row>
        <row r="52">
          <cell r="A52" t="str">
            <v>Yes</v>
          </cell>
          <cell r="C52" t="str">
            <v>Yes</v>
          </cell>
          <cell r="D52" t="str">
            <v>Yes</v>
          </cell>
          <cell r="H52" t="str">
            <v>SA-249 TP304L WLD</v>
          </cell>
          <cell r="K52" t="str">
            <v>RFSO</v>
          </cell>
          <cell r="Y52" t="str">
            <v>Non-Opening Hemi</v>
          </cell>
          <cell r="Z52" t="str">
            <v>None</v>
          </cell>
          <cell r="AA52" t="str">
            <v>No Flange</v>
          </cell>
          <cell r="AB52" t="str">
            <v>Hemi</v>
          </cell>
          <cell r="AC52" t="str">
            <v>Hemi</v>
          </cell>
          <cell r="AD52">
            <v>5</v>
          </cell>
          <cell r="AF52" t="str">
            <v>Non-Opening Hemi</v>
          </cell>
        </row>
        <row r="53">
          <cell r="H53" t="str">
            <v>SA-249 TP316L WLD</v>
          </cell>
          <cell r="K53" t="str">
            <v>RFLP</v>
          </cell>
          <cell r="Y53" t="str">
            <v>Non-Opening Semi</v>
          </cell>
          <cell r="Z53" t="str">
            <v>None</v>
          </cell>
          <cell r="AA53" t="str">
            <v>No Flange</v>
          </cell>
          <cell r="AB53" t="str">
            <v>Semi</v>
          </cell>
          <cell r="AC53" t="str">
            <v>Cap</v>
          </cell>
          <cell r="AD53">
            <v>5</v>
          </cell>
          <cell r="AF53" t="str">
            <v>Non-Opening Semi</v>
          </cell>
        </row>
        <row r="54">
          <cell r="H54" t="str">
            <v>SA-249 TP304 WLD</v>
          </cell>
          <cell r="K54" t="str">
            <v>RTJ</v>
          </cell>
          <cell r="Y54" t="str">
            <v>Swing Bolt &amp; Double Ring Fl</v>
          </cell>
          <cell r="Z54" t="str">
            <v>O-Ring</v>
          </cell>
          <cell r="AA54" t="str">
            <v>No Flange</v>
          </cell>
          <cell r="AB54" t="str">
            <v>Semi</v>
          </cell>
          <cell r="AC54" t="str">
            <v>Cap</v>
          </cell>
          <cell r="AD54">
            <v>1</v>
          </cell>
          <cell r="AF54" t="str">
            <v>Thru Bolt &amp; RFSO/BL</v>
          </cell>
        </row>
        <row r="55">
          <cell r="H55" t="str">
            <v>SA-249 TP316L WLD</v>
          </cell>
          <cell r="K55" t="str">
            <v>None</v>
          </cell>
          <cell r="Y55" t="str">
            <v>Swing Bolt &amp; Pl Flange</v>
          </cell>
          <cell r="Z55" t="str">
            <v>O-Ring</v>
          </cell>
          <cell r="AA55" t="str">
            <v>No Flange</v>
          </cell>
          <cell r="AB55" t="str">
            <v>Plate</v>
          </cell>
          <cell r="AC55" t="str">
            <v>Plate</v>
          </cell>
          <cell r="AD55">
            <v>1</v>
          </cell>
          <cell r="AF55" t="str">
            <v>Thru Bolt &amp; RFWN/BL</v>
          </cell>
        </row>
        <row r="56">
          <cell r="H56" t="str">
            <v>SA-178C</v>
          </cell>
          <cell r="K56" t="str">
            <v>Coupling</v>
          </cell>
          <cell r="Y56" t="str">
            <v>Swing Bolt &amp; Ring Flange</v>
          </cell>
          <cell r="Z56" t="str">
            <v>O-Ring</v>
          </cell>
          <cell r="AA56" t="str">
            <v>No Flange</v>
          </cell>
          <cell r="AB56" t="str">
            <v>Plate</v>
          </cell>
          <cell r="AC56" t="str">
            <v>Plate</v>
          </cell>
          <cell r="AD56">
            <v>1</v>
          </cell>
        </row>
        <row r="57">
          <cell r="A57" t="str">
            <v>100%</v>
          </cell>
          <cell r="H57" t="str">
            <v>SA-214</v>
          </cell>
          <cell r="K57" t="str">
            <v>Olet</v>
          </cell>
          <cell r="Y57" t="str">
            <v>Swing Bolt Direct to Shell</v>
          </cell>
          <cell r="Z57" t="str">
            <v>O-Ring</v>
          </cell>
          <cell r="AA57" t="str">
            <v>No Flange</v>
          </cell>
          <cell r="AB57" t="str">
            <v>Plate</v>
          </cell>
          <cell r="AC57" t="str">
            <v>Plate</v>
          </cell>
          <cell r="AD57">
            <v>1</v>
          </cell>
        </row>
        <row r="58">
          <cell r="A58" t="str">
            <v>Spot</v>
          </cell>
          <cell r="H58" t="str">
            <v>SA-213 TP304 SMLS</v>
          </cell>
          <cell r="K58" t="str">
            <v>RFSW</v>
          </cell>
          <cell r="Y58" t="str">
            <v>Thru Bolt &amp; Pl Flange</v>
          </cell>
          <cell r="Z58" t="str">
            <v>O-Ring</v>
          </cell>
          <cell r="AA58" t="str">
            <v>No Flange</v>
          </cell>
          <cell r="AB58" t="str">
            <v>Plate</v>
          </cell>
          <cell r="AC58" t="str">
            <v>Plate</v>
          </cell>
        </row>
        <row r="59">
          <cell r="A59" t="str">
            <v>None</v>
          </cell>
          <cell r="H59" t="str">
            <v>SA-213 TP316 SMLS</v>
          </cell>
          <cell r="K59" t="str">
            <v>RFTH</v>
          </cell>
          <cell r="Y59" t="str">
            <v>Thru Bolt &amp; RFSO/BL</v>
          </cell>
          <cell r="Z59" t="str">
            <v>All</v>
          </cell>
          <cell r="AA59" t="str">
            <v>RFSO</v>
          </cell>
          <cell r="AB59" t="str">
            <v>RFBL</v>
          </cell>
          <cell r="AC59" t="str">
            <v>RFBL</v>
          </cell>
          <cell r="AD59">
            <v>2</v>
          </cell>
        </row>
        <row r="60">
          <cell r="A60" t="str">
            <v>Weld Eff 1.0</v>
          </cell>
          <cell r="H60" t="str">
            <v>SA-213 TP304L SMLS</v>
          </cell>
          <cell r="Y60" t="str">
            <v>Thru Bolt &amp; RFWN/BL</v>
          </cell>
          <cell r="Z60" t="str">
            <v>All</v>
          </cell>
          <cell r="AA60" t="str">
            <v>RFWN</v>
          </cell>
          <cell r="AB60" t="str">
            <v>RFBL</v>
          </cell>
          <cell r="AC60" t="str">
            <v>RFBL</v>
          </cell>
          <cell r="AD60">
            <v>3</v>
          </cell>
        </row>
        <row r="61">
          <cell r="A61" t="str">
            <v>Weld Eff 0.85</v>
          </cell>
          <cell r="H61" t="str">
            <v>SA-213 TP316L SMLS</v>
          </cell>
        </row>
        <row r="62">
          <cell r="A62" t="str">
            <v>Weld Eff .7</v>
          </cell>
          <cell r="H62" t="str">
            <v>SA-179</v>
          </cell>
        </row>
        <row r="63">
          <cell r="H63" t="str">
            <v>SA-210C</v>
          </cell>
          <cell r="R63">
            <v>0</v>
          </cell>
          <cell r="S63" t="str">
            <v>0</v>
          </cell>
          <cell r="T63">
            <v>1</v>
          </cell>
          <cell r="U63">
            <v>0.125</v>
          </cell>
        </row>
        <row r="64">
          <cell r="R64">
            <v>0.125</v>
          </cell>
          <cell r="S64" t="str">
            <v>1/8</v>
          </cell>
          <cell r="T64">
            <v>2</v>
          </cell>
          <cell r="U64">
            <v>0.125</v>
          </cell>
        </row>
        <row r="65">
          <cell r="R65">
            <v>0.188</v>
          </cell>
          <cell r="S65" t="str">
            <v>3/16</v>
          </cell>
          <cell r="T65">
            <v>3</v>
          </cell>
          <cell r="U65">
            <v>0.188</v>
          </cell>
        </row>
        <row r="66">
          <cell r="R66">
            <v>0.25</v>
          </cell>
          <cell r="S66" t="str">
            <v>1/4</v>
          </cell>
          <cell r="T66">
            <v>4</v>
          </cell>
          <cell r="U66">
            <v>0.25</v>
          </cell>
        </row>
        <row r="67">
          <cell r="R67">
            <v>0.375</v>
          </cell>
          <cell r="S67" t="str">
            <v>3/8</v>
          </cell>
          <cell r="T67">
            <v>5</v>
          </cell>
          <cell r="U67">
            <v>0.375</v>
          </cell>
        </row>
        <row r="68">
          <cell r="R68">
            <v>0.5</v>
          </cell>
          <cell r="S68" t="str">
            <v>1/2</v>
          </cell>
          <cell r="T68">
            <v>6</v>
          </cell>
          <cell r="U68">
            <v>0.5</v>
          </cell>
        </row>
        <row r="69">
          <cell r="R69">
            <v>0.625</v>
          </cell>
          <cell r="S69" t="str">
            <v>5/8</v>
          </cell>
          <cell r="T69">
            <v>7</v>
          </cell>
          <cell r="U69">
            <v>0.625</v>
          </cell>
        </row>
        <row r="70">
          <cell r="R70">
            <v>0.75</v>
          </cell>
          <cell r="S70" t="str">
            <v>3/4</v>
          </cell>
          <cell r="T70">
            <v>8</v>
          </cell>
          <cell r="U70">
            <v>0.75</v>
          </cell>
        </row>
        <row r="71">
          <cell r="R71">
            <v>0.875</v>
          </cell>
          <cell r="S71" t="str">
            <v>7/8</v>
          </cell>
          <cell r="T71">
            <v>9</v>
          </cell>
          <cell r="U71">
            <v>0.875</v>
          </cell>
        </row>
        <row r="72">
          <cell r="R72">
            <v>1</v>
          </cell>
          <cell r="S72" t="str">
            <v>1</v>
          </cell>
          <cell r="T72">
            <v>10</v>
          </cell>
          <cell r="U72">
            <v>1</v>
          </cell>
        </row>
        <row r="73">
          <cell r="R73">
            <v>1.125</v>
          </cell>
          <cell r="S73" t="str">
            <v>1-1/8</v>
          </cell>
          <cell r="T73">
            <v>11</v>
          </cell>
          <cell r="U73">
            <v>1.125</v>
          </cell>
        </row>
        <row r="74">
          <cell r="R74">
            <v>1.25</v>
          </cell>
          <cell r="S74" t="str">
            <v>1-1/4</v>
          </cell>
          <cell r="T74">
            <v>12</v>
          </cell>
          <cell r="U74">
            <v>1.25</v>
          </cell>
        </row>
        <row r="75">
          <cell r="R75">
            <v>1.375</v>
          </cell>
          <cell r="S75" t="str">
            <v>1-3/8</v>
          </cell>
          <cell r="T75">
            <v>13</v>
          </cell>
          <cell r="U75">
            <v>1.375</v>
          </cell>
        </row>
        <row r="76">
          <cell r="R76">
            <v>1.5</v>
          </cell>
          <cell r="S76" t="str">
            <v>1-1/2</v>
          </cell>
          <cell r="T76">
            <v>14</v>
          </cell>
          <cell r="U76">
            <v>1.5</v>
          </cell>
        </row>
        <row r="77">
          <cell r="R77">
            <v>1.625</v>
          </cell>
          <cell r="S77" t="str">
            <v>1-5/8</v>
          </cell>
          <cell r="T77">
            <v>15</v>
          </cell>
          <cell r="U77">
            <v>1.625</v>
          </cell>
        </row>
        <row r="78">
          <cell r="R78">
            <v>1.75</v>
          </cell>
          <cell r="S78" t="str">
            <v>1-3/4</v>
          </cell>
          <cell r="T78">
            <v>16</v>
          </cell>
          <cell r="U78">
            <v>1.75</v>
          </cell>
        </row>
        <row r="79">
          <cell r="R79">
            <v>1.875</v>
          </cell>
          <cell r="S79" t="str">
            <v>1-7/8</v>
          </cell>
          <cell r="T79">
            <v>17</v>
          </cell>
          <cell r="U79">
            <v>1.875</v>
          </cell>
        </row>
        <row r="80">
          <cell r="R80">
            <v>2</v>
          </cell>
          <cell r="S80" t="str">
            <v>2</v>
          </cell>
          <cell r="T80">
            <v>18</v>
          </cell>
          <cell r="U80">
            <v>2</v>
          </cell>
        </row>
        <row r="81">
          <cell r="R81">
            <v>2.125</v>
          </cell>
          <cell r="S81" t="str">
            <v>2-1/8</v>
          </cell>
          <cell r="T81">
            <v>19</v>
          </cell>
          <cell r="U81">
            <v>2.125</v>
          </cell>
        </row>
        <row r="82">
          <cell r="R82">
            <v>2.25</v>
          </cell>
          <cell r="S82" t="str">
            <v>2-1/4</v>
          </cell>
          <cell r="T82">
            <v>20</v>
          </cell>
          <cell r="U82">
            <v>2.25</v>
          </cell>
        </row>
        <row r="83">
          <cell r="R83">
            <v>2.5</v>
          </cell>
          <cell r="S83" t="str">
            <v>2-1/2</v>
          </cell>
          <cell r="T83">
            <v>21</v>
          </cell>
          <cell r="U83">
            <v>2.5</v>
          </cell>
        </row>
        <row r="84">
          <cell r="R84">
            <v>2.75</v>
          </cell>
          <cell r="S84" t="str">
            <v>2-3/4</v>
          </cell>
          <cell r="T84">
            <v>22</v>
          </cell>
          <cell r="U84">
            <v>2.75</v>
          </cell>
        </row>
        <row r="85">
          <cell r="R85">
            <v>3</v>
          </cell>
          <cell r="S85" t="str">
            <v>3</v>
          </cell>
          <cell r="T85">
            <v>23</v>
          </cell>
          <cell r="U85">
            <v>3</v>
          </cell>
        </row>
        <row r="86">
          <cell r="R86">
            <v>3.25</v>
          </cell>
          <cell r="S86" t="str">
            <v>3-1/4</v>
          </cell>
          <cell r="T86">
            <v>24</v>
          </cell>
          <cell r="U86">
            <v>3.25</v>
          </cell>
        </row>
        <row r="87">
          <cell r="R87">
            <v>3.5</v>
          </cell>
          <cell r="S87" t="str">
            <v>3-1/2</v>
          </cell>
          <cell r="T87">
            <v>25</v>
          </cell>
          <cell r="U87">
            <v>3.5</v>
          </cell>
        </row>
        <row r="88">
          <cell r="R88">
            <v>3.75</v>
          </cell>
          <cell r="S88" t="str">
            <v>3-3/4</v>
          </cell>
          <cell r="T88">
            <v>26</v>
          </cell>
          <cell r="U88">
            <v>3.75</v>
          </cell>
        </row>
        <row r="89">
          <cell r="R89">
            <v>4</v>
          </cell>
          <cell r="S89" t="str">
            <v>4</v>
          </cell>
          <cell r="T89">
            <v>27</v>
          </cell>
          <cell r="U89">
            <v>4</v>
          </cell>
        </row>
        <row r="90">
          <cell r="R90">
            <v>4.5</v>
          </cell>
          <cell r="S90" t="str">
            <v>4-1/2</v>
          </cell>
          <cell r="T90">
            <v>28</v>
          </cell>
          <cell r="U90">
            <v>4.5</v>
          </cell>
        </row>
        <row r="102">
          <cell r="A102" t="str">
            <v>1</v>
          </cell>
          <cell r="B102">
            <v>1.3149999999999999</v>
          </cell>
          <cell r="C102" t="str">
            <v>1</v>
          </cell>
          <cell r="D102">
            <v>4</v>
          </cell>
        </row>
        <row r="103">
          <cell r="A103" t="str">
            <v>1/2</v>
          </cell>
          <cell r="B103">
            <v>0.84</v>
          </cell>
          <cell r="C103" t="str">
            <v>1/2</v>
          </cell>
          <cell r="D103">
            <v>2</v>
          </cell>
        </row>
        <row r="104">
          <cell r="A104" t="str">
            <v>1/4</v>
          </cell>
          <cell r="B104">
            <v>0.54</v>
          </cell>
          <cell r="C104" t="str">
            <v>1/4</v>
          </cell>
          <cell r="D104">
            <v>0</v>
          </cell>
        </row>
        <row r="105">
          <cell r="A105" t="str">
            <v>1/8</v>
          </cell>
          <cell r="B105">
            <v>0.40500000000000003</v>
          </cell>
          <cell r="C105" t="str">
            <v>1/8</v>
          </cell>
          <cell r="D105">
            <v>0</v>
          </cell>
        </row>
        <row r="106">
          <cell r="A106" t="str">
            <v>10</v>
          </cell>
          <cell r="B106">
            <v>10.75</v>
          </cell>
          <cell r="C106" t="str">
            <v>10</v>
          </cell>
          <cell r="D106">
            <v>15</v>
          </cell>
        </row>
        <row r="107">
          <cell r="A107" t="str">
            <v>1¼</v>
          </cell>
          <cell r="B107">
            <v>1.66</v>
          </cell>
          <cell r="C107" t="str">
            <v>1¼</v>
          </cell>
          <cell r="D107">
            <v>5</v>
          </cell>
        </row>
        <row r="108">
          <cell r="A108" t="str">
            <v>1½</v>
          </cell>
          <cell r="B108">
            <v>1.9</v>
          </cell>
          <cell r="C108" t="str">
            <v>1½</v>
          </cell>
          <cell r="D108">
            <v>6</v>
          </cell>
        </row>
        <row r="109">
          <cell r="A109" t="str">
            <v>12</v>
          </cell>
          <cell r="B109">
            <v>12.75</v>
          </cell>
          <cell r="C109" t="str">
            <v>12</v>
          </cell>
          <cell r="D109">
            <v>16</v>
          </cell>
        </row>
        <row r="110">
          <cell r="A110" t="str">
            <v>14</v>
          </cell>
          <cell r="B110">
            <v>14</v>
          </cell>
          <cell r="C110" t="str">
            <v>14</v>
          </cell>
          <cell r="D110">
            <v>17</v>
          </cell>
        </row>
        <row r="111">
          <cell r="A111" t="str">
            <v>16</v>
          </cell>
          <cell r="B111">
            <v>16</v>
          </cell>
          <cell r="C111" t="str">
            <v>16</v>
          </cell>
          <cell r="D111">
            <v>18</v>
          </cell>
        </row>
        <row r="112">
          <cell r="A112" t="str">
            <v>18</v>
          </cell>
          <cell r="B112">
            <v>18</v>
          </cell>
          <cell r="C112" t="str">
            <v>18</v>
          </cell>
          <cell r="D112">
            <v>19</v>
          </cell>
        </row>
        <row r="113">
          <cell r="A113" t="str">
            <v>2</v>
          </cell>
          <cell r="B113">
            <v>2.375</v>
          </cell>
          <cell r="C113" t="str">
            <v>2</v>
          </cell>
          <cell r="D113">
            <v>7</v>
          </cell>
        </row>
        <row r="114">
          <cell r="A114" t="str">
            <v>20</v>
          </cell>
          <cell r="B114">
            <v>20</v>
          </cell>
          <cell r="C114" t="str">
            <v>20</v>
          </cell>
          <cell r="D114">
            <v>20</v>
          </cell>
        </row>
        <row r="115">
          <cell r="A115" t="str">
            <v>2½</v>
          </cell>
          <cell r="B115">
            <v>2.875</v>
          </cell>
          <cell r="C115" t="str">
            <v>2½</v>
          </cell>
          <cell r="D115">
            <v>8</v>
          </cell>
        </row>
        <row r="116">
          <cell r="A116" t="str">
            <v>24</v>
          </cell>
          <cell r="B116">
            <v>24</v>
          </cell>
          <cell r="C116" t="str">
            <v>24</v>
          </cell>
          <cell r="D116">
            <v>21</v>
          </cell>
        </row>
        <row r="117">
          <cell r="A117" t="str">
            <v>3</v>
          </cell>
          <cell r="B117">
            <v>3.5</v>
          </cell>
          <cell r="C117" t="str">
            <v>3</v>
          </cell>
          <cell r="D117">
            <v>9</v>
          </cell>
        </row>
        <row r="118">
          <cell r="A118" t="str">
            <v>3/4</v>
          </cell>
          <cell r="B118">
            <v>1.05</v>
          </cell>
          <cell r="C118" t="str">
            <v>3/4</v>
          </cell>
          <cell r="D118">
            <v>3</v>
          </cell>
        </row>
        <row r="119">
          <cell r="A119" t="str">
            <v>3/8</v>
          </cell>
          <cell r="B119">
            <v>0.67500000000000004</v>
          </cell>
          <cell r="C119" t="str">
            <v>3/8</v>
          </cell>
          <cell r="D119">
            <v>0</v>
          </cell>
        </row>
        <row r="120">
          <cell r="A120" t="str">
            <v>3½</v>
          </cell>
          <cell r="B120">
            <v>4</v>
          </cell>
          <cell r="C120" t="str">
            <v>3½</v>
          </cell>
          <cell r="D120">
            <v>10</v>
          </cell>
        </row>
        <row r="121">
          <cell r="A121" t="str">
            <v>4</v>
          </cell>
          <cell r="B121">
            <v>4.5</v>
          </cell>
          <cell r="C121" t="str">
            <v>4</v>
          </cell>
          <cell r="D121">
            <v>11</v>
          </cell>
        </row>
        <row r="122">
          <cell r="A122" t="str">
            <v>5</v>
          </cell>
          <cell r="B122">
            <v>5.5629999999999997</v>
          </cell>
          <cell r="C122" t="str">
            <v>5</v>
          </cell>
          <cell r="D122">
            <v>12</v>
          </cell>
        </row>
        <row r="123">
          <cell r="A123" t="str">
            <v>6</v>
          </cell>
          <cell r="B123">
            <v>6.625</v>
          </cell>
          <cell r="C123" t="str">
            <v>6</v>
          </cell>
          <cell r="D123">
            <v>13</v>
          </cell>
        </row>
        <row r="124">
          <cell r="A124" t="str">
            <v>8</v>
          </cell>
          <cell r="B124">
            <v>8.625</v>
          </cell>
          <cell r="C124" t="str">
            <v>8</v>
          </cell>
          <cell r="D124">
            <v>14</v>
          </cell>
        </row>
        <row r="130">
          <cell r="K130" t="str">
            <v>1</v>
          </cell>
          <cell r="Q130" t="str">
            <v>N1</v>
          </cell>
        </row>
        <row r="131">
          <cell r="I131" t="str">
            <v>1</v>
          </cell>
          <cell r="J131">
            <v>1</v>
          </cell>
          <cell r="K131" t="str">
            <v>1.125</v>
          </cell>
          <cell r="N131" t="str">
            <v>SA 105</v>
          </cell>
          <cell r="O131" t="str">
            <v>Forgings</v>
          </cell>
          <cell r="Q131" t="str">
            <v>N2</v>
          </cell>
        </row>
        <row r="132">
          <cell r="F132" t="str">
            <v>10</v>
          </cell>
          <cell r="I132" t="str">
            <v>1/16</v>
          </cell>
          <cell r="J132">
            <v>6.25E-2</v>
          </cell>
          <cell r="K132" t="str">
            <v>1.92</v>
          </cell>
          <cell r="N132" t="str">
            <v>SA 182 Gr. F1</v>
          </cell>
          <cell r="O132" t="str">
            <v>Forgings</v>
          </cell>
          <cell r="Q132" t="str">
            <v>N3</v>
          </cell>
        </row>
        <row r="133">
          <cell r="F133" t="str">
            <v>14-3/8</v>
          </cell>
          <cell r="I133" t="str">
            <v>1/2</v>
          </cell>
          <cell r="J133">
            <v>0.5</v>
          </cell>
          <cell r="K133" t="str">
            <v>1-1/16</v>
          </cell>
          <cell r="N133" t="str">
            <v>SA 182 Gr. F11 CL.2</v>
          </cell>
          <cell r="O133" t="str">
            <v>Forgings</v>
          </cell>
          <cell r="Q133" t="str">
            <v>N4</v>
          </cell>
        </row>
        <row r="134">
          <cell r="F134" t="str">
            <v>17.5</v>
          </cell>
          <cell r="I134" t="str">
            <v>1/4</v>
          </cell>
          <cell r="J134">
            <v>0.25</v>
          </cell>
          <cell r="K134" t="str">
            <v>1-1/4</v>
          </cell>
          <cell r="N134" t="str">
            <v>SA 182 Gr. F12 Cl. 2</v>
          </cell>
          <cell r="O134" t="str">
            <v>Forgings</v>
          </cell>
          <cell r="Q134" t="str">
            <v>N5</v>
          </cell>
        </row>
        <row r="135">
          <cell r="F135" t="str">
            <v>18</v>
          </cell>
          <cell r="I135" t="str">
            <v>1/8</v>
          </cell>
          <cell r="J135">
            <v>0.125</v>
          </cell>
          <cell r="K135" t="str">
            <v>1-1/8</v>
          </cell>
          <cell r="N135" t="str">
            <v>SA 182 Gr. F2</v>
          </cell>
          <cell r="O135" t="str">
            <v>Forgings</v>
          </cell>
          <cell r="Q135" t="str">
            <v>N6</v>
          </cell>
        </row>
        <row r="136">
          <cell r="F136" t="str">
            <v>18-3/4</v>
          </cell>
          <cell r="I136" t="str">
            <v>3/32</v>
          </cell>
          <cell r="J136">
            <v>9.3799999999999994E-2</v>
          </cell>
          <cell r="K136" t="str">
            <v>1-3/4</v>
          </cell>
          <cell r="N136" t="str">
            <v>SA 182 Gr. F22 CL.3</v>
          </cell>
          <cell r="O136" t="str">
            <v>Forgings</v>
          </cell>
          <cell r="Q136" t="str">
            <v>N7</v>
          </cell>
        </row>
        <row r="137">
          <cell r="F137" t="str">
            <v>19-1/2</v>
          </cell>
          <cell r="I137" t="str">
            <v>3/4</v>
          </cell>
          <cell r="J137">
            <v>0.75</v>
          </cell>
          <cell r="K137" t="str">
            <v>1-5/32</v>
          </cell>
          <cell r="N137" t="str">
            <v>SA 182 Gr. F304</v>
          </cell>
          <cell r="O137" t="str">
            <v>Forgings</v>
          </cell>
          <cell r="Q137" t="str">
            <v>N8</v>
          </cell>
        </row>
        <row r="138">
          <cell r="F138" t="str">
            <v>19-15/16</v>
          </cell>
          <cell r="I138" t="str">
            <v>3/8</v>
          </cell>
          <cell r="J138">
            <v>0.375</v>
          </cell>
          <cell r="K138" t="str">
            <v>1-9/16</v>
          </cell>
          <cell r="N138" t="str">
            <v>SA 182 Gr. F304H</v>
          </cell>
          <cell r="O138" t="str">
            <v>Forgings</v>
          </cell>
          <cell r="Q138" t="str">
            <v>N9</v>
          </cell>
        </row>
        <row r="139">
          <cell r="F139" t="str">
            <v>19-3/4</v>
          </cell>
          <cell r="I139" t="str">
            <v>5/8</v>
          </cell>
          <cell r="J139">
            <v>0.625</v>
          </cell>
          <cell r="K139" t="str">
            <v>2-1/8</v>
          </cell>
          <cell r="N139" t="str">
            <v>SA 182 Gr. F304L</v>
          </cell>
          <cell r="O139" t="str">
            <v>Forgings</v>
          </cell>
          <cell r="Q139" t="str">
            <v>N10</v>
          </cell>
        </row>
        <row r="140">
          <cell r="F140" t="str">
            <v>19-5/8</v>
          </cell>
          <cell r="K140" t="str">
            <v>2-5/8</v>
          </cell>
          <cell r="N140" t="str">
            <v>SA 182 Gr. F310</v>
          </cell>
          <cell r="O140" t="str">
            <v>Forgings</v>
          </cell>
          <cell r="Q140" t="str">
            <v>N11</v>
          </cell>
        </row>
        <row r="141">
          <cell r="F141" t="str">
            <v>2</v>
          </cell>
          <cell r="K141" t="str">
            <v>3.5</v>
          </cell>
          <cell r="N141" t="str">
            <v>SA 182 Gr. F316</v>
          </cell>
          <cell r="O141" t="str">
            <v>Forgings</v>
          </cell>
          <cell r="Q141" t="str">
            <v>N12</v>
          </cell>
        </row>
        <row r="142">
          <cell r="F142" t="str">
            <v>20</v>
          </cell>
          <cell r="K142" t="str">
            <v>3-1/2</v>
          </cell>
          <cell r="N142" t="str">
            <v>SA 182 Gr. F316H</v>
          </cell>
          <cell r="O142" t="str">
            <v>Forgings</v>
          </cell>
          <cell r="Q142" t="str">
            <v>N13</v>
          </cell>
        </row>
        <row r="143">
          <cell r="F143" t="str">
            <v>2-1/2</v>
          </cell>
          <cell r="N143" t="str">
            <v>SA 182 Gr. F316L</v>
          </cell>
          <cell r="O143" t="str">
            <v>Forgings</v>
          </cell>
          <cell r="Q143" t="str">
            <v>N14</v>
          </cell>
        </row>
        <row r="144">
          <cell r="F144" t="str">
            <v>22</v>
          </cell>
          <cell r="N144" t="str">
            <v>SA 182 Gr. F317</v>
          </cell>
          <cell r="O144" t="str">
            <v>Forgings</v>
          </cell>
          <cell r="Q144" t="str">
            <v>N15</v>
          </cell>
        </row>
        <row r="145">
          <cell r="F145" t="str">
            <v>24</v>
          </cell>
          <cell r="N145" t="str">
            <v>SA 182 Gr. F321</v>
          </cell>
          <cell r="O145" t="str">
            <v>Forgings</v>
          </cell>
          <cell r="Q145" t="str">
            <v>N16</v>
          </cell>
        </row>
        <row r="146">
          <cell r="F146" t="str">
            <v>29</v>
          </cell>
          <cell r="N146" t="str">
            <v>SA 182 Gr. F321H</v>
          </cell>
          <cell r="O146" t="str">
            <v>Forgings</v>
          </cell>
          <cell r="Q146" t="str">
            <v>N17</v>
          </cell>
        </row>
        <row r="147">
          <cell r="F147" t="str">
            <v>29-1/4</v>
          </cell>
          <cell r="N147" t="str">
            <v>SA 182 Gr. F347</v>
          </cell>
          <cell r="O147" t="str">
            <v>Forgings</v>
          </cell>
          <cell r="Q147" t="str">
            <v>N18</v>
          </cell>
        </row>
        <row r="148">
          <cell r="F148" t="str">
            <v>29-5/8</v>
          </cell>
          <cell r="N148" t="str">
            <v>SA 182 Gr. F347H</v>
          </cell>
          <cell r="O148" t="str">
            <v>Forgings</v>
          </cell>
          <cell r="Q148" t="str">
            <v>N19</v>
          </cell>
        </row>
        <row r="149">
          <cell r="F149" t="str">
            <v>30</v>
          </cell>
          <cell r="N149" t="str">
            <v>SA 182 Gr. F348</v>
          </cell>
          <cell r="O149" t="str">
            <v>Forgings</v>
          </cell>
          <cell r="Q149" t="str">
            <v>N20</v>
          </cell>
        </row>
        <row r="150">
          <cell r="F150" t="str">
            <v>30-1/16</v>
          </cell>
          <cell r="N150" t="str">
            <v>SA 182 Gr. F348H</v>
          </cell>
          <cell r="O150" t="str">
            <v>Forgings</v>
          </cell>
          <cell r="Q150" t="str">
            <v>N21</v>
          </cell>
        </row>
        <row r="151">
          <cell r="F151" t="str">
            <v>30-3/16</v>
          </cell>
          <cell r="N151" t="str">
            <v>SA 182 Gr. F44</v>
          </cell>
          <cell r="O151" t="str">
            <v>Forgings</v>
          </cell>
          <cell r="Q151" t="str">
            <v>N22</v>
          </cell>
        </row>
        <row r="152">
          <cell r="F152" t="str">
            <v>31.5</v>
          </cell>
          <cell r="N152" t="str">
            <v>SA 182 Gr. F5</v>
          </cell>
          <cell r="O152" t="str">
            <v>Forgings</v>
          </cell>
          <cell r="Q152" t="str">
            <v>N23</v>
          </cell>
        </row>
        <row r="153">
          <cell r="F153" t="str">
            <v>3-13/16</v>
          </cell>
          <cell r="N153" t="str">
            <v>SA 182 Gr. F51</v>
          </cell>
          <cell r="O153" t="str">
            <v>Forgings</v>
          </cell>
          <cell r="Q153" t="str">
            <v>N24</v>
          </cell>
        </row>
        <row r="154">
          <cell r="F154" t="str">
            <v>31-3/4</v>
          </cell>
          <cell r="N154" t="str">
            <v>SA 182 Gr. F53</v>
          </cell>
          <cell r="O154" t="str">
            <v>Forgings</v>
          </cell>
          <cell r="Q154" t="str">
            <v>N25</v>
          </cell>
        </row>
        <row r="155">
          <cell r="F155" t="str">
            <v>34-3/4</v>
          </cell>
          <cell r="N155" t="str">
            <v>SA 182 Gr. F55</v>
          </cell>
          <cell r="O155" t="str">
            <v>Forgings</v>
          </cell>
          <cell r="Q155" t="str">
            <v>N26</v>
          </cell>
        </row>
        <row r="156">
          <cell r="F156" t="str">
            <v>36</v>
          </cell>
          <cell r="N156" t="str">
            <v>SA 182 Gr. F5a</v>
          </cell>
          <cell r="O156" t="str">
            <v>Forgings</v>
          </cell>
          <cell r="Q156" t="str">
            <v>N27</v>
          </cell>
        </row>
        <row r="157">
          <cell r="F157" t="str">
            <v>38-3/4</v>
          </cell>
          <cell r="N157" t="str">
            <v>SA 182 Gr. F9</v>
          </cell>
          <cell r="O157" t="str">
            <v>Forgings</v>
          </cell>
          <cell r="Q157" t="str">
            <v>N28</v>
          </cell>
        </row>
        <row r="158">
          <cell r="F158" t="str">
            <v>39</v>
          </cell>
          <cell r="N158" t="str">
            <v>SA 182 Gr. F91</v>
          </cell>
          <cell r="O158" t="str">
            <v>Forgings</v>
          </cell>
          <cell r="Q158" t="str">
            <v>N29</v>
          </cell>
        </row>
        <row r="159">
          <cell r="F159" t="str">
            <v>4</v>
          </cell>
          <cell r="N159" t="str">
            <v>SA 350 Gr. LF1 Cl. 1</v>
          </cell>
          <cell r="O159" t="str">
            <v>Forgings</v>
          </cell>
          <cell r="Q159" t="str">
            <v>N30</v>
          </cell>
        </row>
        <row r="160">
          <cell r="F160" t="str">
            <v>40</v>
          </cell>
          <cell r="N160" t="str">
            <v>SA 350 Gr. LF2</v>
          </cell>
          <cell r="O160" t="str">
            <v>Forgings</v>
          </cell>
          <cell r="Q160" t="str">
            <v>N31</v>
          </cell>
        </row>
        <row r="161">
          <cell r="F161" t="str">
            <v>40-3/16</v>
          </cell>
          <cell r="N161" t="str">
            <v>SA 350 Gr. LF3</v>
          </cell>
          <cell r="O161" t="str">
            <v>Forgings</v>
          </cell>
          <cell r="Q161" t="str">
            <v>N32</v>
          </cell>
        </row>
        <row r="162">
          <cell r="F162" t="str">
            <v>43-3/8</v>
          </cell>
          <cell r="N162" t="str">
            <v>SA 350 Gr. LF6 Cl. 1</v>
          </cell>
          <cell r="O162" t="str">
            <v>Forgings</v>
          </cell>
          <cell r="Q162" t="str">
            <v>N33</v>
          </cell>
        </row>
        <row r="163">
          <cell r="F163" t="str">
            <v>44</v>
          </cell>
          <cell r="N163" t="str">
            <v>SA 350 Gr. LF6 Cl. 2</v>
          </cell>
          <cell r="O163" t="str">
            <v>Forgings</v>
          </cell>
          <cell r="Q163" t="str">
            <v>N34</v>
          </cell>
        </row>
        <row r="164">
          <cell r="F164" t="str">
            <v>5</v>
          </cell>
          <cell r="N164" t="str">
            <v>SB 160 Gr. N02200</v>
          </cell>
          <cell r="O164" t="str">
            <v>Forgings</v>
          </cell>
          <cell r="Q164" t="str">
            <v>N35</v>
          </cell>
        </row>
        <row r="165">
          <cell r="F165" t="str">
            <v>50</v>
          </cell>
          <cell r="N165" t="str">
            <v>SB 160 Gr. N02201</v>
          </cell>
          <cell r="O165" t="str">
            <v>Forgings</v>
          </cell>
          <cell r="Q165" t="str">
            <v>N36</v>
          </cell>
        </row>
        <row r="166">
          <cell r="F166" t="str">
            <v>54</v>
          </cell>
          <cell r="N166" t="str">
            <v>SB 164 Gr. N04405</v>
          </cell>
          <cell r="O166" t="str">
            <v>Forgings</v>
          </cell>
          <cell r="Q166" t="str">
            <v>N37</v>
          </cell>
        </row>
        <row r="167">
          <cell r="F167" t="str">
            <v>9-13/16</v>
          </cell>
          <cell r="N167" t="str">
            <v>SB 335 Gr. N10001</v>
          </cell>
          <cell r="O167" t="str">
            <v>Forgings</v>
          </cell>
          <cell r="Q167" t="str">
            <v>N38</v>
          </cell>
        </row>
        <row r="168">
          <cell r="F168" t="str">
            <v>9-15/16</v>
          </cell>
          <cell r="N168" t="str">
            <v>SB 462 Gr. N06022</v>
          </cell>
          <cell r="O168" t="str">
            <v>Forgings</v>
          </cell>
          <cell r="Q168" t="str">
            <v>N39</v>
          </cell>
        </row>
        <row r="169">
          <cell r="F169" t="str">
            <v>9-3/4</v>
          </cell>
          <cell r="N169" t="str">
            <v>SB 462 Gr. N06030</v>
          </cell>
          <cell r="O169" t="str">
            <v>Forgings</v>
          </cell>
          <cell r="Q169" t="str">
            <v>N40</v>
          </cell>
        </row>
        <row r="170">
          <cell r="F170" t="str">
            <v>9-5/8</v>
          </cell>
          <cell r="N170" t="str">
            <v>SB 462 Gr. N06200</v>
          </cell>
          <cell r="O170" t="str">
            <v>Forgings</v>
          </cell>
          <cell r="Q170" t="str">
            <v>Btm Head</v>
          </cell>
        </row>
        <row r="171">
          <cell r="F171" t="str">
            <v>9-7/8</v>
          </cell>
          <cell r="N171" t="str">
            <v>SB 462 Gr. N08020</v>
          </cell>
          <cell r="O171" t="str">
            <v>Forgings</v>
          </cell>
          <cell r="Q171" t="str">
            <v>Shell</v>
          </cell>
        </row>
        <row r="172">
          <cell r="N172" t="str">
            <v>SB 462 Gr. N08367</v>
          </cell>
          <cell r="O172" t="str">
            <v>Forgings</v>
          </cell>
        </row>
        <row r="173">
          <cell r="N173" t="str">
            <v>SB 462 Gr. N10276</v>
          </cell>
          <cell r="O173" t="str">
            <v>Forgings</v>
          </cell>
        </row>
        <row r="174">
          <cell r="N174" t="str">
            <v>SB 462 Gr. N10665</v>
          </cell>
          <cell r="O174" t="str">
            <v>Forgings</v>
          </cell>
        </row>
        <row r="175">
          <cell r="A175">
            <v>-20</v>
          </cell>
          <cell r="B175">
            <v>1</v>
          </cell>
          <cell r="C175">
            <v>100</v>
          </cell>
          <cell r="N175" t="str">
            <v>SB 462 Gr. N10675</v>
          </cell>
          <cell r="O175" t="str">
            <v>Forgings</v>
          </cell>
        </row>
        <row r="176">
          <cell r="A176">
            <v>100</v>
          </cell>
          <cell r="B176">
            <v>2</v>
          </cell>
          <cell r="C176">
            <v>150</v>
          </cell>
          <cell r="N176" t="str">
            <v>SB 511 Gr. N08330</v>
          </cell>
          <cell r="O176" t="str">
            <v>Forgings</v>
          </cell>
        </row>
        <row r="177">
          <cell r="A177">
            <v>150</v>
          </cell>
          <cell r="B177">
            <v>3</v>
          </cell>
          <cell r="C177">
            <v>200</v>
          </cell>
          <cell r="N177" t="str">
            <v>SB 564 Gr. N04400</v>
          </cell>
          <cell r="O177" t="str">
            <v>Forgings</v>
          </cell>
        </row>
        <row r="178">
          <cell r="A178">
            <v>200</v>
          </cell>
          <cell r="B178">
            <v>4</v>
          </cell>
          <cell r="C178">
            <v>250</v>
          </cell>
          <cell r="N178" t="str">
            <v>SB 564 Gr. N06600</v>
          </cell>
          <cell r="O178" t="str">
            <v>Forgings</v>
          </cell>
        </row>
        <row r="179">
          <cell r="A179">
            <v>250</v>
          </cell>
          <cell r="B179">
            <v>5</v>
          </cell>
          <cell r="C179">
            <v>300</v>
          </cell>
          <cell r="N179" t="str">
            <v>SB 564 Gr. N06625</v>
          </cell>
          <cell r="O179" t="str">
            <v>Forgings</v>
          </cell>
        </row>
        <row r="180">
          <cell r="A180">
            <v>300</v>
          </cell>
          <cell r="B180">
            <v>6</v>
          </cell>
          <cell r="C180">
            <v>400</v>
          </cell>
          <cell r="N180" t="str">
            <v>SB 564 Gr. N08031</v>
          </cell>
          <cell r="O180" t="str">
            <v>Forgings</v>
          </cell>
        </row>
        <row r="181">
          <cell r="A181">
            <v>400</v>
          </cell>
          <cell r="B181">
            <v>7</v>
          </cell>
          <cell r="C181">
            <v>500</v>
          </cell>
          <cell r="N181" t="str">
            <v>SB 564 Gr. N08800</v>
          </cell>
          <cell r="O181" t="str">
            <v>Forgings</v>
          </cell>
        </row>
        <row r="182">
          <cell r="A182">
            <v>500</v>
          </cell>
          <cell r="B182">
            <v>8</v>
          </cell>
          <cell r="C182">
            <v>600</v>
          </cell>
          <cell r="N182" t="str">
            <v>SB 564 Gr. N08810</v>
          </cell>
          <cell r="O182" t="str">
            <v>Forgings</v>
          </cell>
        </row>
        <row r="183">
          <cell r="A183">
            <v>600</v>
          </cell>
          <cell r="B183">
            <v>9</v>
          </cell>
          <cell r="C183">
            <v>650</v>
          </cell>
          <cell r="N183" t="str">
            <v>SB 564 Gr. N08825</v>
          </cell>
          <cell r="O183" t="str">
            <v>Forgings</v>
          </cell>
        </row>
        <row r="184">
          <cell r="A184">
            <v>650</v>
          </cell>
          <cell r="B184">
            <v>10</v>
          </cell>
          <cell r="C184">
            <v>700</v>
          </cell>
          <cell r="N184" t="str">
            <v>SB 572 Gr. N06002</v>
          </cell>
          <cell r="O184" t="str">
            <v>Forgings</v>
          </cell>
        </row>
        <row r="185">
          <cell r="A185">
            <v>700</v>
          </cell>
          <cell r="B185">
            <v>11</v>
          </cell>
          <cell r="C185">
            <v>750</v>
          </cell>
          <cell r="N185" t="str">
            <v>SB 573 Gr. N10003</v>
          </cell>
          <cell r="O185" t="str">
            <v>Forgings</v>
          </cell>
        </row>
        <row r="186">
          <cell r="A186">
            <v>750</v>
          </cell>
          <cell r="B186">
            <v>12</v>
          </cell>
          <cell r="C186">
            <v>800</v>
          </cell>
          <cell r="N186" t="str">
            <v>SB 574 Gr. N06455</v>
          </cell>
          <cell r="O186" t="str">
            <v>Forgings</v>
          </cell>
        </row>
        <row r="187">
          <cell r="A187">
            <v>800</v>
          </cell>
          <cell r="B187">
            <v>13</v>
          </cell>
          <cell r="C187">
            <v>850</v>
          </cell>
          <cell r="N187" t="str">
            <v>SB 581 Gr. N06007</v>
          </cell>
          <cell r="O187" t="str">
            <v>Forgings</v>
          </cell>
        </row>
        <row r="188">
          <cell r="A188">
            <v>850</v>
          </cell>
          <cell r="B188">
            <v>14</v>
          </cell>
          <cell r="C188">
            <v>900</v>
          </cell>
          <cell r="N188" t="str">
            <v>SB 581 Gr. N06975</v>
          </cell>
          <cell r="O188" t="str">
            <v>Forgings</v>
          </cell>
        </row>
        <row r="189">
          <cell r="A189">
            <v>900</v>
          </cell>
          <cell r="B189">
            <v>15</v>
          </cell>
          <cell r="C189">
            <v>950</v>
          </cell>
          <cell r="N189" t="str">
            <v>SB 581 Gr. N06985</v>
          </cell>
          <cell r="O189" t="str">
            <v>Forgings</v>
          </cell>
        </row>
        <row r="190">
          <cell r="A190">
            <v>950</v>
          </cell>
          <cell r="B190">
            <v>16</v>
          </cell>
          <cell r="C190">
            <v>1000</v>
          </cell>
          <cell r="N190" t="str">
            <v>SB 621 Gr. N08320</v>
          </cell>
          <cell r="O190" t="str">
            <v>Forgings</v>
          </cell>
        </row>
        <row r="191">
          <cell r="A191">
            <v>1000</v>
          </cell>
          <cell r="B191">
            <v>17</v>
          </cell>
          <cell r="C191">
            <v>1050</v>
          </cell>
          <cell r="N191" t="str">
            <v>SB 649 Gr. N08904</v>
          </cell>
          <cell r="O191" t="str">
            <v>Forgings</v>
          </cell>
        </row>
        <row r="192">
          <cell r="A192">
            <v>1050</v>
          </cell>
          <cell r="B192">
            <v>18</v>
          </cell>
          <cell r="C192">
            <v>1100</v>
          </cell>
          <cell r="N192" t="str">
            <v>SB 672 Gr. N08700</v>
          </cell>
          <cell r="O192" t="str">
            <v>Forgings</v>
          </cell>
        </row>
        <row r="193">
          <cell r="A193">
            <v>1100</v>
          </cell>
          <cell r="B193">
            <v>19</v>
          </cell>
          <cell r="C193">
            <v>1150</v>
          </cell>
          <cell r="N193" t="str">
            <v>SA 216 Gr. WCB</v>
          </cell>
          <cell r="O193" t="str">
            <v>Castings</v>
          </cell>
        </row>
        <row r="194">
          <cell r="A194">
            <v>1150</v>
          </cell>
          <cell r="B194">
            <v>20</v>
          </cell>
          <cell r="C194">
            <v>1200</v>
          </cell>
          <cell r="N194" t="str">
            <v>SA 216 Gr. WCC</v>
          </cell>
          <cell r="O194" t="str">
            <v>Castings</v>
          </cell>
        </row>
        <row r="195">
          <cell r="A195">
            <v>1200</v>
          </cell>
          <cell r="B195">
            <v>21</v>
          </cell>
          <cell r="C195">
            <v>9999</v>
          </cell>
          <cell r="N195" t="str">
            <v>SA 217 Gr. C12</v>
          </cell>
          <cell r="O195" t="str">
            <v>Castings</v>
          </cell>
        </row>
        <row r="196">
          <cell r="A196">
            <v>9999</v>
          </cell>
          <cell r="B196">
            <v>22</v>
          </cell>
          <cell r="C196">
            <v>9999</v>
          </cell>
          <cell r="N196" t="str">
            <v>SA 217 Gr. C12A</v>
          </cell>
          <cell r="O196" t="str">
            <v>Castings</v>
          </cell>
        </row>
        <row r="197">
          <cell r="N197" t="str">
            <v>SA 217 Gr. C5</v>
          </cell>
          <cell r="O197" t="str">
            <v>Castings</v>
          </cell>
        </row>
        <row r="198">
          <cell r="N198" t="str">
            <v>SA 217 Gr. WC1</v>
          </cell>
          <cell r="O198" t="str">
            <v>Castings</v>
          </cell>
        </row>
        <row r="199">
          <cell r="N199" t="str">
            <v>SA 217 Gr. WC4</v>
          </cell>
          <cell r="O199" t="str">
            <v>Castings</v>
          </cell>
        </row>
        <row r="200">
          <cell r="N200" t="str">
            <v>SA 217 Gr. WC5</v>
          </cell>
          <cell r="O200" t="str">
            <v>Castings</v>
          </cell>
        </row>
        <row r="201">
          <cell r="N201" t="str">
            <v>SA 217 Gr. WC6</v>
          </cell>
          <cell r="O201" t="str">
            <v>Castings</v>
          </cell>
        </row>
        <row r="202">
          <cell r="N202" t="str">
            <v>SA 217 Gr. WC9</v>
          </cell>
          <cell r="O202" t="str">
            <v>Castings</v>
          </cell>
        </row>
        <row r="203">
          <cell r="N203" t="str">
            <v>SA 351 Gr. CD3MWCuN</v>
          </cell>
          <cell r="O203" t="str">
            <v>Castings</v>
          </cell>
        </row>
        <row r="204">
          <cell r="N204" t="str">
            <v>SA 351 Gr. CD4MCu</v>
          </cell>
          <cell r="O204" t="str">
            <v>Castings</v>
          </cell>
        </row>
        <row r="205">
          <cell r="N205" t="str">
            <v>SA 351 Gr. CE8MN</v>
          </cell>
          <cell r="O205" t="str">
            <v>Castings</v>
          </cell>
        </row>
        <row r="206">
          <cell r="N206" t="str">
            <v>SA 351 Gr. CF3</v>
          </cell>
          <cell r="O206" t="str">
            <v>Castings</v>
          </cell>
        </row>
        <row r="207">
          <cell r="N207" t="str">
            <v>SA 351 Gr. CF3M</v>
          </cell>
          <cell r="O207" t="str">
            <v>Castings</v>
          </cell>
        </row>
        <row r="208">
          <cell r="N208" t="str">
            <v>SA 351 Gr. CF8</v>
          </cell>
          <cell r="O208" t="str">
            <v>Castings</v>
          </cell>
        </row>
        <row r="209">
          <cell r="N209" t="str">
            <v>SA 351 Gr. CF8C</v>
          </cell>
          <cell r="O209" t="str">
            <v>Castings</v>
          </cell>
        </row>
        <row r="210">
          <cell r="N210" t="str">
            <v>SA 351 Gr. CF8M</v>
          </cell>
          <cell r="O210" t="str">
            <v>Castings</v>
          </cell>
        </row>
        <row r="211">
          <cell r="N211" t="str">
            <v>SA 351 Gr. CG8M</v>
          </cell>
          <cell r="O211" t="str">
            <v>Castings</v>
          </cell>
        </row>
        <row r="212">
          <cell r="N212" t="str">
            <v>SA 351 Gr. CH20</v>
          </cell>
          <cell r="O212" t="str">
            <v>Castings</v>
          </cell>
        </row>
        <row r="213">
          <cell r="N213" t="str">
            <v>SA 351 Gr. CH8</v>
          </cell>
          <cell r="O213" t="str">
            <v>Castings</v>
          </cell>
        </row>
        <row r="214">
          <cell r="N214" t="str">
            <v>SA 351 Gr. CK20</v>
          </cell>
          <cell r="O214" t="str">
            <v>Castings</v>
          </cell>
        </row>
        <row r="215">
          <cell r="E215" t="str">
            <v>Inlet</v>
          </cell>
          <cell r="N215" t="str">
            <v>SA 351 Gr. CK3MCuN</v>
          </cell>
          <cell r="O215" t="str">
            <v>Castings</v>
          </cell>
        </row>
        <row r="216">
          <cell r="E216" t="str">
            <v>Outlet</v>
          </cell>
          <cell r="G216" t="str">
            <v>1/8</v>
          </cell>
          <cell r="N216" t="str">
            <v>SA 351 Gr. CN3MM</v>
          </cell>
          <cell r="O216" t="str">
            <v>Castings</v>
          </cell>
        </row>
        <row r="217">
          <cell r="A217" t="str">
            <v>11</v>
          </cell>
          <cell r="B217">
            <v>11</v>
          </cell>
          <cell r="E217" t="str">
            <v>Vent</v>
          </cell>
          <cell r="G217" t="str">
            <v>1/4</v>
          </cell>
          <cell r="N217" t="str">
            <v>SA 351 Gr. CN7M</v>
          </cell>
          <cell r="O217" t="str">
            <v>Castings</v>
          </cell>
        </row>
        <row r="218">
          <cell r="A218" t="str">
            <v>2.5</v>
          </cell>
          <cell r="B218">
            <v>2.5</v>
          </cell>
          <cell r="E218" t="str">
            <v>Drain</v>
          </cell>
          <cell r="G218" t="str">
            <v>3/8</v>
          </cell>
          <cell r="N218" t="str">
            <v>SA 352 Gr. LC1</v>
          </cell>
          <cell r="O218" t="str">
            <v>Castings</v>
          </cell>
        </row>
        <row r="219">
          <cell r="A219" t="str">
            <v>2.7</v>
          </cell>
          <cell r="B219">
            <v>2.7</v>
          </cell>
          <cell r="E219" t="str">
            <v>Clean Drain</v>
          </cell>
          <cell r="G219" t="str">
            <v>1/2</v>
          </cell>
          <cell r="N219" t="str">
            <v>SA 352 Gr. LC2</v>
          </cell>
          <cell r="O219" t="str">
            <v>Castings</v>
          </cell>
        </row>
        <row r="220">
          <cell r="A220" t="str">
            <v>2-1/2</v>
          </cell>
          <cell r="B220">
            <v>2.5</v>
          </cell>
          <cell r="E220" t="str">
            <v>Dirty Drain</v>
          </cell>
          <cell r="G220" t="str">
            <v>3/4</v>
          </cell>
          <cell r="N220" t="str">
            <v>SA 352 Gr. LC3</v>
          </cell>
          <cell r="O220" t="str">
            <v>Castings</v>
          </cell>
        </row>
        <row r="221">
          <cell r="A221" t="str">
            <v>2-11/16</v>
          </cell>
          <cell r="B221">
            <v>2.6880000000000002</v>
          </cell>
          <cell r="E221" t="str">
            <v>Manway</v>
          </cell>
          <cell r="G221" t="str">
            <v>1</v>
          </cell>
          <cell r="N221" t="str">
            <v>SA 352 Gr. LCB</v>
          </cell>
          <cell r="O221" t="str">
            <v>Castings</v>
          </cell>
        </row>
        <row r="222">
          <cell r="A222" t="str">
            <v>2-3/4</v>
          </cell>
          <cell r="B222">
            <v>2.75</v>
          </cell>
          <cell r="E222" t="str">
            <v>Clean Out</v>
          </cell>
          <cell r="G222" t="str">
            <v>1¼</v>
          </cell>
          <cell r="N222" t="str">
            <v>SA 352 Gr. LCC</v>
          </cell>
          <cell r="O222" t="str">
            <v>Castings</v>
          </cell>
        </row>
        <row r="223">
          <cell r="A223" t="str">
            <v>2-3/8</v>
          </cell>
          <cell r="B223">
            <v>2.375</v>
          </cell>
          <cell r="E223" t="str">
            <v>Gas Out</v>
          </cell>
          <cell r="G223" t="str">
            <v>1½</v>
          </cell>
        </row>
        <row r="224">
          <cell r="A224" t="str">
            <v>2-7/16</v>
          </cell>
          <cell r="B224">
            <v>2.4380000000000002</v>
          </cell>
          <cell r="E224" t="str">
            <v>Gas In</v>
          </cell>
          <cell r="G224" t="str">
            <v>2</v>
          </cell>
        </row>
        <row r="225">
          <cell r="A225" t="str">
            <v>3</v>
          </cell>
          <cell r="B225">
            <v>3</v>
          </cell>
          <cell r="E225" t="str">
            <v>Safety Valve</v>
          </cell>
          <cell r="G225" t="str">
            <v>2½</v>
          </cell>
        </row>
        <row r="226">
          <cell r="A226" t="str">
            <v>3.25</v>
          </cell>
          <cell r="B226">
            <v>3.25</v>
          </cell>
          <cell r="E226" t="str">
            <v>PI Gauge</v>
          </cell>
          <cell r="G226" t="str">
            <v>3</v>
          </cell>
        </row>
        <row r="227">
          <cell r="A227" t="str">
            <v>3-1/4</v>
          </cell>
          <cell r="B227">
            <v>3.25</v>
          </cell>
          <cell r="E227" t="str">
            <v>TI Gauge</v>
          </cell>
          <cell r="G227" t="str">
            <v>3½</v>
          </cell>
        </row>
        <row r="228">
          <cell r="A228" t="str">
            <v>3-3/4</v>
          </cell>
          <cell r="B228">
            <v>3.75</v>
          </cell>
          <cell r="E228" t="str">
            <v>DPI Gauge</v>
          </cell>
          <cell r="G228" t="str">
            <v>4</v>
          </cell>
        </row>
        <row r="229">
          <cell r="A229" t="str">
            <v>4.5</v>
          </cell>
          <cell r="B229">
            <v>4.5</v>
          </cell>
          <cell r="E229" t="str">
            <v>Level Gauge</v>
          </cell>
          <cell r="G229" t="str">
            <v>5</v>
          </cell>
        </row>
        <row r="230">
          <cell r="A230" t="str">
            <v>4-1/2</v>
          </cell>
          <cell r="B230">
            <v>4.5</v>
          </cell>
          <cell r="G230" t="str">
            <v>6</v>
          </cell>
        </row>
        <row r="231">
          <cell r="A231" t="str">
            <v>6</v>
          </cell>
          <cell r="B231">
            <v>6</v>
          </cell>
          <cell r="G231" t="str">
            <v>8</v>
          </cell>
        </row>
        <row r="232">
          <cell r="A232" t="str">
            <v>6.06</v>
          </cell>
          <cell r="B232">
            <v>6.06</v>
          </cell>
          <cell r="G232" t="str">
            <v>10</v>
          </cell>
        </row>
        <row r="233">
          <cell r="A233" t="str">
            <v>6-1/4</v>
          </cell>
          <cell r="B233">
            <v>6.25</v>
          </cell>
          <cell r="G233" t="str">
            <v>12</v>
          </cell>
        </row>
        <row r="234">
          <cell r="A234" t="str">
            <v>7.5</v>
          </cell>
          <cell r="B234">
            <v>7.5</v>
          </cell>
          <cell r="G234" t="str">
            <v>14</v>
          </cell>
        </row>
        <row r="235">
          <cell r="A235" t="str">
            <v>7-7/16</v>
          </cell>
          <cell r="B235">
            <v>7.4379999999999997</v>
          </cell>
          <cell r="G235" t="str">
            <v>16</v>
          </cell>
        </row>
        <row r="236">
          <cell r="A236" t="str">
            <v>9.4</v>
          </cell>
          <cell r="B236">
            <v>9.5</v>
          </cell>
          <cell r="G236" t="str">
            <v>18</v>
          </cell>
        </row>
        <row r="237">
          <cell r="A237" t="str">
            <v>9999</v>
          </cell>
          <cell r="B237">
            <v>9999</v>
          </cell>
          <cell r="G237" t="str">
            <v>20</v>
          </cell>
        </row>
        <row r="238">
          <cell r="G238" t="str">
            <v>24</v>
          </cell>
        </row>
      </sheetData>
      <sheetData sheetId="4" refreshError="1"/>
      <sheetData sheetId="5">
        <row r="5">
          <cell r="A5">
            <v>304</v>
          </cell>
          <cell r="B5" t="str">
            <v>S30400</v>
          </cell>
          <cell r="C5" t="str">
            <v>SA-240 304</v>
          </cell>
          <cell r="D5" t="str">
            <v>SA-479 304</v>
          </cell>
          <cell r="E5" t="str">
            <v>SA-312 TP304 WLD</v>
          </cell>
          <cell r="F5" t="str">
            <v>SA-213 TP304 SMLS</v>
          </cell>
          <cell r="G5" t="str">
            <v>SA-249 TP304 WLD</v>
          </cell>
          <cell r="H5" t="str">
            <v>SA-213 TP304 SMLS</v>
          </cell>
          <cell r="I5" t="str">
            <v>SA 182 Gr. F304</v>
          </cell>
          <cell r="J5" t="str">
            <v>SA 182 Gr. F347H</v>
          </cell>
          <cell r="K5" t="str">
            <v>SA 182 Gr. F304</v>
          </cell>
          <cell r="M5" t="str">
            <v>SA-351, CF8</v>
          </cell>
          <cell r="N5" t="str">
            <v>SA-403 WP 304</v>
          </cell>
          <cell r="O5" t="str">
            <v>SA-403 WP 304</v>
          </cell>
          <cell r="P5" t="str">
            <v>SA-193, Gr B8 ≤¾</v>
          </cell>
          <cell r="Q5" t="str">
            <v>SA-194, Gr 8</v>
          </cell>
          <cell r="R5" t="str">
            <v>18-8 SS</v>
          </cell>
        </row>
        <row r="6">
          <cell r="A6">
            <v>316</v>
          </cell>
          <cell r="B6" t="str">
            <v>S31600</v>
          </cell>
          <cell r="C6" t="str">
            <v>SA-240 316</v>
          </cell>
          <cell r="D6" t="str">
            <v>SA-479 316</v>
          </cell>
          <cell r="E6" t="str">
            <v>SA-312 TP316 WLD</v>
          </cell>
          <cell r="F6" t="str">
            <v>SA-213 TP316 SMLS</v>
          </cell>
          <cell r="G6" t="str">
            <v>SA-249 TP316 WLD</v>
          </cell>
          <cell r="H6" t="str">
            <v>SA-213 TP316 SMLS</v>
          </cell>
          <cell r="I6" t="str">
            <v>SA 182 Gr. F316</v>
          </cell>
          <cell r="J6" t="str">
            <v>SA 182 Gr. F348</v>
          </cell>
          <cell r="K6" t="str">
            <v>SA 182 Gr. F316</v>
          </cell>
          <cell r="M6" t="str">
            <v>SA-351, CF8M</v>
          </cell>
          <cell r="N6" t="str">
            <v>SA-403 WP 316</v>
          </cell>
          <cell r="O6" t="str">
            <v>SA-403 WP 316</v>
          </cell>
          <cell r="P6" t="str">
            <v>SA-193, Gr B8M ≤¾</v>
          </cell>
          <cell r="Q6" t="str">
            <v>SA-194, Gr 8M</v>
          </cell>
          <cell r="R6" t="str">
            <v>18-8 SS</v>
          </cell>
        </row>
        <row r="7">
          <cell r="A7" t="str">
            <v>304L</v>
          </cell>
          <cell r="B7" t="str">
            <v>S30403</v>
          </cell>
          <cell r="C7" t="str">
            <v>SA-240 304L</v>
          </cell>
          <cell r="D7" t="str">
            <v>SA-479 304L</v>
          </cell>
          <cell r="E7" t="str">
            <v>SA-312 TP304L WLD</v>
          </cell>
          <cell r="F7" t="str">
            <v>SA-213 TP304L SMLS</v>
          </cell>
          <cell r="G7" t="str">
            <v>SA-249 TP304L WLD</v>
          </cell>
          <cell r="H7" t="str">
            <v>SA-213 TP304L SMLS</v>
          </cell>
          <cell r="I7" t="str">
            <v>SA 182 Gr. F304L</v>
          </cell>
          <cell r="J7" t="str">
            <v>SA 182 Gr. F348H</v>
          </cell>
          <cell r="K7" t="str">
            <v>SA 182 Gr. F304L</v>
          </cell>
          <cell r="M7" t="str">
            <v>SA-351, CF3</v>
          </cell>
          <cell r="N7" t="str">
            <v>SA-403 WP 304L</v>
          </cell>
          <cell r="O7" t="str">
            <v>SA-403 WP 304L</v>
          </cell>
          <cell r="P7" t="str">
            <v>SA-193, Gr B8 ≤¾</v>
          </cell>
          <cell r="Q7" t="str">
            <v>SA-194, Gr 8</v>
          </cell>
          <cell r="R7" t="str">
            <v>18-8 SS</v>
          </cell>
        </row>
        <row r="8">
          <cell r="A8" t="str">
            <v>316L</v>
          </cell>
          <cell r="B8" t="str">
            <v>S31603</v>
          </cell>
          <cell r="C8" t="str">
            <v>SA-240 316L</v>
          </cell>
          <cell r="D8" t="str">
            <v>SA-479 316L</v>
          </cell>
          <cell r="E8" t="str">
            <v>SA-312 TP316L WLD</v>
          </cell>
          <cell r="F8" t="str">
            <v>SA-213 TP316L SMLS</v>
          </cell>
          <cell r="G8" t="str">
            <v>SA-249 TP316L WLD</v>
          </cell>
          <cell r="H8" t="str">
            <v>SA-213 TP316L SMLS</v>
          </cell>
          <cell r="I8" t="str">
            <v>SA 182 Gr. F316L</v>
          </cell>
          <cell r="J8" t="str">
            <v>SA 182 Gr. F44</v>
          </cell>
          <cell r="K8" t="str">
            <v>SA 182 Gr. F316L</v>
          </cell>
          <cell r="M8" t="str">
            <v>SA-351, CF3M</v>
          </cell>
          <cell r="N8" t="str">
            <v>SA-403 WP 316L</v>
          </cell>
          <cell r="O8" t="str">
            <v>SA-403 WP 316L</v>
          </cell>
          <cell r="P8" t="str">
            <v>SA-193, Gr B8M ≤¾</v>
          </cell>
          <cell r="Q8" t="str">
            <v>SA-194, Gr 8M</v>
          </cell>
          <cell r="R8" t="str">
            <v>18-8 SS</v>
          </cell>
        </row>
        <row r="9">
          <cell r="A9" t="str">
            <v>A-36</v>
          </cell>
          <cell r="B9" t="str">
            <v>Common</v>
          </cell>
          <cell r="C9" t="str">
            <v>SA-36</v>
          </cell>
          <cell r="D9" t="str">
            <v>SA-36</v>
          </cell>
          <cell r="E9" t="str">
            <v>SA-53B WLD</v>
          </cell>
          <cell r="F9" t="str">
            <v>SA-106B</v>
          </cell>
          <cell r="G9" t="str">
            <v>SA-178C</v>
          </cell>
          <cell r="H9" t="str">
            <v>SA-179</v>
          </cell>
          <cell r="I9" t="str">
            <v>SA 105</v>
          </cell>
          <cell r="J9" t="str">
            <v>SA 182 Gr. F5</v>
          </cell>
          <cell r="K9" t="str">
            <v>SA 105</v>
          </cell>
          <cell r="L9" t="str">
            <v>SA 105</v>
          </cell>
          <cell r="M9" t="str">
            <v>SA-216, WCA</v>
          </cell>
          <cell r="N9" t="str">
            <v>SA-234 WPB</v>
          </cell>
          <cell r="O9" t="str">
            <v>SA-234 WPB</v>
          </cell>
          <cell r="P9" t="str">
            <v>SA-193, Gr B7 ≤2½</v>
          </cell>
          <cell r="Q9" t="str">
            <v>SA-194, Gr 2H</v>
          </cell>
          <cell r="R9" t="str">
            <v>ASTM F436</v>
          </cell>
        </row>
        <row r="10">
          <cell r="A10" t="str">
            <v>Steel</v>
          </cell>
          <cell r="B10" t="str">
            <v>Pre Ves</v>
          </cell>
          <cell r="C10" t="str">
            <v>SA-516 Gr 70</v>
          </cell>
          <cell r="D10" t="str">
            <v>SA-36</v>
          </cell>
          <cell r="E10" t="str">
            <v>SA-53B WLD</v>
          </cell>
          <cell r="F10" t="str">
            <v>SA-106B</v>
          </cell>
          <cell r="G10" t="str">
            <v>SA-214</v>
          </cell>
          <cell r="H10" t="str">
            <v>SA-210C</v>
          </cell>
          <cell r="I10" t="str">
            <v>SA 105</v>
          </cell>
          <cell r="J10" t="str">
            <v>SA 182 Gr. F5</v>
          </cell>
          <cell r="K10" t="str">
            <v>SA 105</v>
          </cell>
          <cell r="L10" t="str">
            <v>SA 105</v>
          </cell>
          <cell r="M10" t="str">
            <v>SA-216, WCA</v>
          </cell>
          <cell r="N10" t="str">
            <v>SA-234 WPB</v>
          </cell>
          <cell r="O10" t="str">
            <v>SA-234 WPB</v>
          </cell>
          <cell r="P10" t="str">
            <v>SA-193, Gr B7 ≤2½</v>
          </cell>
          <cell r="Q10" t="str">
            <v>SA-194, Gr 2H</v>
          </cell>
          <cell r="R10" t="str">
            <v>ASTM F436</v>
          </cell>
        </row>
        <row r="16">
          <cell r="B16" t="str">
            <v>A 182 Gr. F304 &lt;=5"</v>
          </cell>
          <cell r="C16">
            <v>17100</v>
          </cell>
          <cell r="D16">
            <v>17100</v>
          </cell>
          <cell r="E16">
            <v>17100</v>
          </cell>
          <cell r="F16">
            <v>17100</v>
          </cell>
          <cell r="G16">
            <v>17100</v>
          </cell>
          <cell r="H16">
            <v>16850</v>
          </cell>
          <cell r="I16">
            <v>16600</v>
          </cell>
          <cell r="J16">
            <v>16600</v>
          </cell>
          <cell r="K16">
            <v>16600</v>
          </cell>
          <cell r="L16">
            <v>16600</v>
          </cell>
          <cell r="M16">
            <v>16600</v>
          </cell>
          <cell r="N16">
            <v>16600</v>
          </cell>
          <cell r="O16">
            <v>16600</v>
          </cell>
          <cell r="P16">
            <v>16600</v>
          </cell>
          <cell r="Q16">
            <v>16600</v>
          </cell>
          <cell r="R16">
            <v>13600</v>
          </cell>
          <cell r="S16">
            <v>10800</v>
          </cell>
          <cell r="T16">
            <v>8000</v>
          </cell>
          <cell r="U16">
            <v>5700</v>
          </cell>
          <cell r="V16">
            <v>3800</v>
          </cell>
          <cell r="W16">
            <v>2400</v>
          </cell>
          <cell r="X16">
            <v>1400</v>
          </cell>
          <cell r="Y16" t="str">
            <v>---</v>
          </cell>
        </row>
        <row r="17">
          <cell r="B17" t="str">
            <v>A 182 Gr. F304 &lt;=5" Flange</v>
          </cell>
          <cell r="C17">
            <v>21400</v>
          </cell>
          <cell r="D17">
            <v>21400</v>
          </cell>
          <cell r="E17">
            <v>21400</v>
          </cell>
          <cell r="F17">
            <v>21400</v>
          </cell>
          <cell r="G17">
            <v>21400</v>
          </cell>
          <cell r="H17">
            <v>21150</v>
          </cell>
          <cell r="I17">
            <v>20900</v>
          </cell>
          <cell r="J17">
            <v>20600</v>
          </cell>
          <cell r="K17">
            <v>20500</v>
          </cell>
          <cell r="L17">
            <v>20400</v>
          </cell>
          <cell r="M17">
            <v>20200</v>
          </cell>
          <cell r="N17">
            <v>20000</v>
          </cell>
          <cell r="O17">
            <v>19700</v>
          </cell>
          <cell r="P17">
            <v>19300</v>
          </cell>
          <cell r="Q17">
            <v>18700</v>
          </cell>
          <cell r="R17">
            <v>15800</v>
          </cell>
          <cell r="S17">
            <v>11400</v>
          </cell>
          <cell r="T17">
            <v>7800</v>
          </cell>
          <cell r="U17">
            <v>5100</v>
          </cell>
          <cell r="V17">
            <v>3200</v>
          </cell>
          <cell r="W17">
            <v>2000</v>
          </cell>
          <cell r="X17">
            <v>1200</v>
          </cell>
          <cell r="Y17" t="str">
            <v>---</v>
          </cell>
        </row>
        <row r="18">
          <cell r="B18" t="str">
            <v>A 182 Gr. F304 &gt;5"</v>
          </cell>
          <cell r="C18">
            <v>17100</v>
          </cell>
          <cell r="D18">
            <v>17100</v>
          </cell>
          <cell r="E18">
            <v>17100</v>
          </cell>
          <cell r="F18">
            <v>16950</v>
          </cell>
          <cell r="G18">
            <v>16800</v>
          </cell>
          <cell r="H18">
            <v>16650</v>
          </cell>
          <cell r="I18">
            <v>16500</v>
          </cell>
          <cell r="J18">
            <v>16500</v>
          </cell>
          <cell r="K18">
            <v>16500</v>
          </cell>
          <cell r="L18">
            <v>16300</v>
          </cell>
          <cell r="M18">
            <v>16000</v>
          </cell>
          <cell r="N18">
            <v>15800</v>
          </cell>
          <cell r="O18">
            <v>15500</v>
          </cell>
          <cell r="P18">
            <v>15300</v>
          </cell>
          <cell r="Q18">
            <v>14900</v>
          </cell>
          <cell r="R18">
            <v>14500</v>
          </cell>
          <cell r="S18">
            <v>11300</v>
          </cell>
          <cell r="T18">
            <v>7200</v>
          </cell>
          <cell r="U18">
            <v>4500</v>
          </cell>
          <cell r="V18">
            <v>2800</v>
          </cell>
          <cell r="W18">
            <v>1800</v>
          </cell>
          <cell r="X18">
            <v>1100</v>
          </cell>
          <cell r="Y18" t="str">
            <v>---</v>
          </cell>
        </row>
        <row r="19">
          <cell r="B19" t="str">
            <v>A 182 Gr. F304 &gt;5" Flange</v>
          </cell>
          <cell r="C19">
            <v>20000</v>
          </cell>
          <cell r="D19">
            <v>20000</v>
          </cell>
          <cell r="E19">
            <v>20000</v>
          </cell>
          <cell r="F19">
            <v>19800</v>
          </cell>
          <cell r="G19">
            <v>19600</v>
          </cell>
          <cell r="H19">
            <v>19400</v>
          </cell>
          <cell r="I19">
            <v>19200</v>
          </cell>
          <cell r="J19">
            <v>19200</v>
          </cell>
          <cell r="K19">
            <v>19200</v>
          </cell>
          <cell r="L19">
            <v>19200</v>
          </cell>
          <cell r="M19">
            <v>19200</v>
          </cell>
          <cell r="N19">
            <v>19200</v>
          </cell>
          <cell r="O19">
            <v>19200</v>
          </cell>
          <cell r="P19">
            <v>19100</v>
          </cell>
          <cell r="Q19">
            <v>18600</v>
          </cell>
          <cell r="R19">
            <v>18000</v>
          </cell>
          <cell r="S19">
            <v>11300</v>
          </cell>
          <cell r="T19">
            <v>7200</v>
          </cell>
          <cell r="U19">
            <v>4500</v>
          </cell>
          <cell r="V19">
            <v>2800</v>
          </cell>
          <cell r="W19">
            <v>1800</v>
          </cell>
          <cell r="X19">
            <v>1100</v>
          </cell>
          <cell r="Y19" t="str">
            <v>---</v>
          </cell>
        </row>
        <row r="20">
          <cell r="B20" t="str">
            <v>A 182 Gr. F304L &lt;=5"</v>
          </cell>
          <cell r="C20">
            <v>20000</v>
          </cell>
          <cell r="D20">
            <v>20000</v>
          </cell>
          <cell r="E20">
            <v>20000</v>
          </cell>
          <cell r="F20">
            <v>20000</v>
          </cell>
          <cell r="G20">
            <v>20000</v>
          </cell>
          <cell r="H20">
            <v>20000</v>
          </cell>
          <cell r="I20">
            <v>20000</v>
          </cell>
          <cell r="J20">
            <v>20000</v>
          </cell>
          <cell r="K20">
            <v>20000</v>
          </cell>
          <cell r="L20">
            <v>20000</v>
          </cell>
          <cell r="M20">
            <v>20000</v>
          </cell>
          <cell r="N20">
            <v>20000</v>
          </cell>
          <cell r="O20">
            <v>20000</v>
          </cell>
          <cell r="P20">
            <v>19900</v>
          </cell>
          <cell r="Q20">
            <v>19300</v>
          </cell>
          <cell r="R20">
            <v>13700</v>
          </cell>
          <cell r="S20">
            <v>8200</v>
          </cell>
          <cell r="T20">
            <v>4800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 t="str">
            <v>---</v>
          </cell>
        </row>
        <row r="21">
          <cell r="B21" t="str">
            <v>A 182 Gr. F304L &lt;=5" Flange</v>
          </cell>
          <cell r="C21">
            <v>20000</v>
          </cell>
          <cell r="D21">
            <v>20000</v>
          </cell>
          <cell r="E21">
            <v>20000</v>
          </cell>
          <cell r="F21">
            <v>20000</v>
          </cell>
          <cell r="G21">
            <v>20000</v>
          </cell>
          <cell r="H21">
            <v>20000</v>
          </cell>
          <cell r="I21">
            <v>20000</v>
          </cell>
          <cell r="J21">
            <v>20000</v>
          </cell>
          <cell r="K21">
            <v>20000</v>
          </cell>
          <cell r="L21">
            <v>20000</v>
          </cell>
          <cell r="M21">
            <v>20000</v>
          </cell>
          <cell r="N21">
            <v>20000</v>
          </cell>
          <cell r="O21">
            <v>20000</v>
          </cell>
          <cell r="P21">
            <v>19900</v>
          </cell>
          <cell r="Q21">
            <v>19300</v>
          </cell>
          <cell r="R21">
            <v>18600</v>
          </cell>
          <cell r="S21">
            <v>9200</v>
          </cell>
          <cell r="T21">
            <v>5900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>---</v>
          </cell>
        </row>
        <row r="22">
          <cell r="B22" t="str">
            <v>A 182 Gr. F304L &gt;5"</v>
          </cell>
          <cell r="C22">
            <v>17100</v>
          </cell>
          <cell r="D22">
            <v>17100</v>
          </cell>
          <cell r="E22">
            <v>17100</v>
          </cell>
          <cell r="F22">
            <v>17100</v>
          </cell>
          <cell r="G22">
            <v>17100</v>
          </cell>
          <cell r="H22">
            <v>17100</v>
          </cell>
          <cell r="I22">
            <v>17100</v>
          </cell>
          <cell r="J22">
            <v>17100</v>
          </cell>
          <cell r="K22">
            <v>16300</v>
          </cell>
          <cell r="L22">
            <v>15300</v>
          </cell>
          <cell r="M22">
            <v>14800</v>
          </cell>
          <cell r="N22">
            <v>14300</v>
          </cell>
          <cell r="O22">
            <v>13000</v>
          </cell>
          <cell r="P22">
            <v>10800</v>
          </cell>
          <cell r="Q22">
            <v>8700</v>
          </cell>
          <cell r="R22">
            <v>5900</v>
          </cell>
          <cell r="S22">
            <v>4000</v>
          </cell>
          <cell r="T22">
            <v>2500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 t="str">
            <v>---</v>
          </cell>
        </row>
        <row r="23">
          <cell r="B23" t="str">
            <v>A 182 Gr. F304L &gt;5" Flange</v>
          </cell>
          <cell r="C23">
            <v>20000</v>
          </cell>
          <cell r="D23">
            <v>20000</v>
          </cell>
          <cell r="E23">
            <v>20000</v>
          </cell>
          <cell r="F23">
            <v>20000</v>
          </cell>
          <cell r="G23">
            <v>20000</v>
          </cell>
          <cell r="H23">
            <v>20000</v>
          </cell>
          <cell r="I23">
            <v>20000</v>
          </cell>
          <cell r="J23">
            <v>20000</v>
          </cell>
          <cell r="K23">
            <v>19600</v>
          </cell>
          <cell r="L23">
            <v>18400</v>
          </cell>
          <cell r="M23">
            <v>17800</v>
          </cell>
          <cell r="N23">
            <v>17200</v>
          </cell>
          <cell r="O23">
            <v>14800</v>
          </cell>
          <cell r="P23">
            <v>12000</v>
          </cell>
          <cell r="Q23">
            <v>9300</v>
          </cell>
          <cell r="R23">
            <v>6700</v>
          </cell>
          <cell r="S23">
            <v>4000</v>
          </cell>
          <cell r="T23">
            <v>2500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 t="str">
            <v>---</v>
          </cell>
        </row>
        <row r="24">
          <cell r="B24" t="str">
            <v>A 182 Gr. F316 &lt;=5"</v>
          </cell>
          <cell r="C24">
            <v>17100</v>
          </cell>
          <cell r="D24">
            <v>17100</v>
          </cell>
          <cell r="E24">
            <v>17100</v>
          </cell>
          <cell r="F24">
            <v>16950</v>
          </cell>
          <cell r="G24">
            <v>16800</v>
          </cell>
          <cell r="H24">
            <v>16650</v>
          </cell>
          <cell r="I24">
            <v>16500</v>
          </cell>
          <cell r="J24">
            <v>16500</v>
          </cell>
          <cell r="K24">
            <v>16500</v>
          </cell>
          <cell r="L24">
            <v>16300</v>
          </cell>
          <cell r="M24">
            <v>16000</v>
          </cell>
          <cell r="N24">
            <v>15800</v>
          </cell>
          <cell r="O24">
            <v>15500</v>
          </cell>
          <cell r="P24">
            <v>15300</v>
          </cell>
          <cell r="Q24">
            <v>14900</v>
          </cell>
          <cell r="R24">
            <v>14500</v>
          </cell>
          <cell r="S24">
            <v>11300</v>
          </cell>
          <cell r="T24">
            <v>7200</v>
          </cell>
          <cell r="U24">
            <v>4500</v>
          </cell>
          <cell r="V24">
            <v>2800</v>
          </cell>
          <cell r="W24">
            <v>1800</v>
          </cell>
          <cell r="X24">
            <v>1100</v>
          </cell>
          <cell r="Y24" t="str">
            <v>---</v>
          </cell>
        </row>
        <row r="25">
          <cell r="B25" t="str">
            <v>A 182 Gr. F316 &lt;=5" Flange</v>
          </cell>
          <cell r="C25">
            <v>17100</v>
          </cell>
          <cell r="D25">
            <v>17100</v>
          </cell>
          <cell r="E25">
            <v>17100</v>
          </cell>
          <cell r="F25">
            <v>17100</v>
          </cell>
          <cell r="G25">
            <v>17100</v>
          </cell>
          <cell r="H25">
            <v>17100</v>
          </cell>
          <cell r="I25">
            <v>17100</v>
          </cell>
          <cell r="J25">
            <v>16800</v>
          </cell>
          <cell r="K25">
            <v>16200</v>
          </cell>
          <cell r="L25">
            <v>15700</v>
          </cell>
          <cell r="M25">
            <v>15400</v>
          </cell>
          <cell r="N25">
            <v>15100</v>
          </cell>
          <cell r="O25">
            <v>14800</v>
          </cell>
          <cell r="P25">
            <v>14400</v>
          </cell>
          <cell r="Q25">
            <v>14000</v>
          </cell>
          <cell r="R25">
            <v>13600</v>
          </cell>
          <cell r="S25">
            <v>9300</v>
          </cell>
          <cell r="T25">
            <v>6300</v>
          </cell>
          <cell r="U25">
            <v>4200</v>
          </cell>
          <cell r="V25">
            <v>2800</v>
          </cell>
          <cell r="W25">
            <v>1900</v>
          </cell>
          <cell r="X25">
            <v>1200</v>
          </cell>
          <cell r="Y25" t="str">
            <v>---</v>
          </cell>
        </row>
        <row r="26">
          <cell r="B26" t="str">
            <v>A 182 Gr. F316 &gt;5"</v>
          </cell>
          <cell r="C26">
            <v>15700</v>
          </cell>
          <cell r="D26">
            <v>15700</v>
          </cell>
          <cell r="E26">
            <v>15700</v>
          </cell>
          <cell r="F26">
            <v>15700</v>
          </cell>
          <cell r="G26">
            <v>15700</v>
          </cell>
          <cell r="H26">
            <v>15700</v>
          </cell>
          <cell r="I26">
            <v>15700</v>
          </cell>
          <cell r="J26">
            <v>15700</v>
          </cell>
          <cell r="K26">
            <v>15700</v>
          </cell>
          <cell r="L26">
            <v>15700</v>
          </cell>
          <cell r="M26">
            <v>15700</v>
          </cell>
          <cell r="N26">
            <v>15700</v>
          </cell>
          <cell r="O26">
            <v>15400</v>
          </cell>
          <cell r="P26">
            <v>14900</v>
          </cell>
          <cell r="Q26">
            <v>14500</v>
          </cell>
          <cell r="R26">
            <v>13700</v>
          </cell>
          <cell r="S26">
            <v>8200</v>
          </cell>
          <cell r="T26">
            <v>4800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 t="str">
            <v>---</v>
          </cell>
        </row>
        <row r="27">
          <cell r="B27" t="str">
            <v>A 182 Gr. F316 &gt;5" Flange</v>
          </cell>
          <cell r="C27">
            <v>15700</v>
          </cell>
          <cell r="D27">
            <v>15700</v>
          </cell>
          <cell r="E27">
            <v>15700</v>
          </cell>
          <cell r="F27">
            <v>15700</v>
          </cell>
          <cell r="G27">
            <v>15700</v>
          </cell>
          <cell r="H27">
            <v>15700</v>
          </cell>
          <cell r="I27">
            <v>15700</v>
          </cell>
          <cell r="J27">
            <v>15700</v>
          </cell>
          <cell r="K27">
            <v>15700</v>
          </cell>
          <cell r="L27">
            <v>15700</v>
          </cell>
          <cell r="M27">
            <v>15700</v>
          </cell>
          <cell r="N27">
            <v>15700</v>
          </cell>
          <cell r="O27">
            <v>15400</v>
          </cell>
          <cell r="P27">
            <v>14900</v>
          </cell>
          <cell r="Q27">
            <v>14500</v>
          </cell>
          <cell r="R27">
            <v>13900</v>
          </cell>
          <cell r="S27">
            <v>9200</v>
          </cell>
          <cell r="T27">
            <v>5900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 t="str">
            <v>---</v>
          </cell>
        </row>
        <row r="28">
          <cell r="B28" t="str">
            <v>A 182 Gr. F316L &lt;=5"</v>
          </cell>
          <cell r="C28">
            <v>13700</v>
          </cell>
          <cell r="D28">
            <v>13700</v>
          </cell>
          <cell r="E28">
            <v>13700</v>
          </cell>
          <cell r="F28">
            <v>13700</v>
          </cell>
          <cell r="G28">
            <v>13700</v>
          </cell>
          <cell r="H28">
            <v>13700</v>
          </cell>
          <cell r="I28">
            <v>13700</v>
          </cell>
          <cell r="J28">
            <v>13700</v>
          </cell>
          <cell r="K28">
            <v>13700</v>
          </cell>
          <cell r="L28">
            <v>13700</v>
          </cell>
          <cell r="M28">
            <v>13700</v>
          </cell>
          <cell r="N28">
            <v>12500</v>
          </cell>
          <cell r="O28">
            <v>10700</v>
          </cell>
          <cell r="P28">
            <v>9000</v>
          </cell>
          <cell r="Q28">
            <v>7100</v>
          </cell>
          <cell r="R28">
            <v>5000</v>
          </cell>
          <cell r="S28">
            <v>3000</v>
          </cell>
          <cell r="T28">
            <v>1500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 t="str">
            <v>---</v>
          </cell>
        </row>
        <row r="29">
          <cell r="B29" t="str">
            <v>A 182 Gr. F316L &lt;=5" Flange</v>
          </cell>
          <cell r="C29">
            <v>17100</v>
          </cell>
          <cell r="D29">
            <v>17100</v>
          </cell>
          <cell r="E29">
            <v>17100</v>
          </cell>
          <cell r="F29">
            <v>17100</v>
          </cell>
          <cell r="G29">
            <v>17100</v>
          </cell>
          <cell r="H29">
            <v>17100</v>
          </cell>
          <cell r="I29">
            <v>17100</v>
          </cell>
          <cell r="J29">
            <v>17100</v>
          </cell>
          <cell r="K29">
            <v>17100</v>
          </cell>
          <cell r="L29">
            <v>17100</v>
          </cell>
          <cell r="M29">
            <v>17100</v>
          </cell>
          <cell r="N29">
            <v>15600</v>
          </cell>
          <cell r="O29">
            <v>13000</v>
          </cell>
          <cell r="P29">
            <v>10800</v>
          </cell>
          <cell r="Q29">
            <v>8700</v>
          </cell>
          <cell r="R29">
            <v>5900</v>
          </cell>
          <cell r="S29">
            <v>4000</v>
          </cell>
          <cell r="T29">
            <v>2500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 t="str">
            <v>---</v>
          </cell>
        </row>
        <row r="30">
          <cell r="B30" t="str">
            <v>A 182 Gr. F316L &gt;5"</v>
          </cell>
          <cell r="C30">
            <v>26900</v>
          </cell>
          <cell r="D30">
            <v>26900</v>
          </cell>
          <cell r="E30">
            <v>26900</v>
          </cell>
          <cell r="F30">
            <v>26900</v>
          </cell>
          <cell r="G30">
            <v>26900</v>
          </cell>
          <cell r="H30">
            <v>26200</v>
          </cell>
          <cell r="I30">
            <v>25500</v>
          </cell>
          <cell r="J30">
            <v>24300</v>
          </cell>
          <cell r="K30">
            <v>23500</v>
          </cell>
          <cell r="L30">
            <v>23000</v>
          </cell>
          <cell r="M30">
            <v>22800</v>
          </cell>
          <cell r="N30">
            <v>22700</v>
          </cell>
          <cell r="O30">
            <v>22600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 t="str">
            <v>---</v>
          </cell>
        </row>
        <row r="31">
          <cell r="B31" t="str">
            <v>A 182 Gr. F316L &gt;5" Flange</v>
          </cell>
          <cell r="C31">
            <v>18600</v>
          </cell>
          <cell r="D31">
            <v>18600</v>
          </cell>
          <cell r="E31">
            <v>18600</v>
          </cell>
          <cell r="F31">
            <v>18600</v>
          </cell>
          <cell r="G31">
            <v>18600</v>
          </cell>
          <cell r="H31">
            <v>18600</v>
          </cell>
          <cell r="I31">
            <v>18600</v>
          </cell>
          <cell r="J31">
            <v>18600</v>
          </cell>
          <cell r="K31">
            <v>18600</v>
          </cell>
          <cell r="L31">
            <v>17500</v>
          </cell>
          <cell r="M31">
            <v>16700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 t="str">
            <v>---</v>
          </cell>
        </row>
        <row r="32">
          <cell r="B32" t="str">
            <v>A 216 Gr. WCB</v>
          </cell>
          <cell r="Y32" t="str">
            <v>---</v>
          </cell>
        </row>
        <row r="33">
          <cell r="B33" t="str">
            <v>A 351 Gr. CF3</v>
          </cell>
          <cell r="Y33" t="str">
            <v>---</v>
          </cell>
        </row>
        <row r="34">
          <cell r="B34" t="str">
            <v>A 351 Gr. CF3M</v>
          </cell>
          <cell r="Y34" t="str">
            <v>---</v>
          </cell>
        </row>
        <row r="35">
          <cell r="B35" t="str">
            <v>A 351 Gr. CF8</v>
          </cell>
          <cell r="Y35" t="str">
            <v>---</v>
          </cell>
        </row>
        <row r="36">
          <cell r="B36" t="str">
            <v>A 351 Gr. CF8M</v>
          </cell>
          <cell r="Y36" t="str">
            <v>---</v>
          </cell>
        </row>
        <row r="37">
          <cell r="B37" t="str">
            <v>SA-105</v>
          </cell>
          <cell r="C37">
            <v>20000</v>
          </cell>
          <cell r="D37">
            <v>20000</v>
          </cell>
          <cell r="E37">
            <v>20000</v>
          </cell>
          <cell r="F37">
            <v>20000</v>
          </cell>
          <cell r="G37">
            <v>20000</v>
          </cell>
          <cell r="H37">
            <v>20000</v>
          </cell>
          <cell r="I37">
            <v>20000</v>
          </cell>
          <cell r="J37">
            <v>20000</v>
          </cell>
          <cell r="K37">
            <v>19600</v>
          </cell>
          <cell r="L37">
            <v>18400</v>
          </cell>
          <cell r="M37">
            <v>17800</v>
          </cell>
          <cell r="N37">
            <v>17200</v>
          </cell>
          <cell r="O37">
            <v>14800</v>
          </cell>
          <cell r="P37">
            <v>12000</v>
          </cell>
          <cell r="Q37">
            <v>9300</v>
          </cell>
          <cell r="R37">
            <v>6700</v>
          </cell>
          <cell r="S37">
            <v>4000</v>
          </cell>
          <cell r="T37">
            <v>2500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 t="str">
            <v>---</v>
          </cell>
        </row>
        <row r="38">
          <cell r="B38" t="str">
            <v>SA-106B</v>
          </cell>
          <cell r="C38">
            <v>17100</v>
          </cell>
          <cell r="D38">
            <v>17100</v>
          </cell>
          <cell r="E38">
            <v>17100</v>
          </cell>
          <cell r="F38">
            <v>17100</v>
          </cell>
          <cell r="G38">
            <v>17100</v>
          </cell>
          <cell r="H38">
            <v>17100</v>
          </cell>
          <cell r="I38">
            <v>17100</v>
          </cell>
          <cell r="J38">
            <v>17100</v>
          </cell>
          <cell r="K38">
            <v>17100</v>
          </cell>
          <cell r="L38">
            <v>17100</v>
          </cell>
          <cell r="M38">
            <v>17100</v>
          </cell>
          <cell r="N38">
            <v>15600</v>
          </cell>
          <cell r="O38">
            <v>13000</v>
          </cell>
          <cell r="P38">
            <v>10800</v>
          </cell>
          <cell r="Q38">
            <v>8700</v>
          </cell>
          <cell r="R38">
            <v>5900</v>
          </cell>
          <cell r="S38">
            <v>4000</v>
          </cell>
          <cell r="T38">
            <v>2500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12.5</v>
          </cell>
        </row>
        <row r="39">
          <cell r="B39" t="str">
            <v>SA-178C</v>
          </cell>
          <cell r="C39">
            <v>14600</v>
          </cell>
          <cell r="D39">
            <v>14600</v>
          </cell>
          <cell r="E39">
            <v>14600</v>
          </cell>
          <cell r="F39">
            <v>14600</v>
          </cell>
          <cell r="G39">
            <v>14600</v>
          </cell>
          <cell r="H39">
            <v>14600</v>
          </cell>
          <cell r="I39">
            <v>14600</v>
          </cell>
          <cell r="J39">
            <v>14600</v>
          </cell>
          <cell r="K39">
            <v>14600</v>
          </cell>
          <cell r="L39">
            <v>14600</v>
          </cell>
          <cell r="M39">
            <v>14600</v>
          </cell>
          <cell r="N39">
            <v>13300</v>
          </cell>
          <cell r="O39">
            <v>11100</v>
          </cell>
          <cell r="P39">
            <v>9200</v>
          </cell>
          <cell r="Q39">
            <v>7400</v>
          </cell>
          <cell r="R39">
            <v>5000</v>
          </cell>
          <cell r="S39">
            <v>3400</v>
          </cell>
          <cell r="T39">
            <v>2100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5</v>
          </cell>
        </row>
        <row r="40">
          <cell r="B40" t="str">
            <v>SA-179</v>
          </cell>
          <cell r="C40">
            <v>13400</v>
          </cell>
          <cell r="D40">
            <v>13400</v>
          </cell>
          <cell r="E40">
            <v>13400</v>
          </cell>
          <cell r="F40">
            <v>13400</v>
          </cell>
          <cell r="G40">
            <v>13400</v>
          </cell>
          <cell r="H40">
            <v>13400</v>
          </cell>
          <cell r="I40">
            <v>13400</v>
          </cell>
          <cell r="J40">
            <v>13400</v>
          </cell>
          <cell r="K40">
            <v>13400</v>
          </cell>
          <cell r="L40">
            <v>13300</v>
          </cell>
          <cell r="M40">
            <v>12800</v>
          </cell>
          <cell r="N40">
            <v>12400</v>
          </cell>
          <cell r="O40">
            <v>10700</v>
          </cell>
          <cell r="P40">
            <v>9200</v>
          </cell>
          <cell r="Q40">
            <v>7900</v>
          </cell>
          <cell r="R40">
            <v>5900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10</v>
          </cell>
        </row>
        <row r="41">
          <cell r="B41" t="str">
            <v>SA-193, Gr B7 ≤2½</v>
          </cell>
          <cell r="C41">
            <v>25000</v>
          </cell>
          <cell r="D41">
            <v>25000</v>
          </cell>
          <cell r="E41">
            <v>25000</v>
          </cell>
          <cell r="F41">
            <v>25000</v>
          </cell>
          <cell r="G41">
            <v>25000</v>
          </cell>
          <cell r="H41">
            <v>25000</v>
          </cell>
          <cell r="I41">
            <v>25000</v>
          </cell>
          <cell r="J41">
            <v>25000</v>
          </cell>
          <cell r="K41">
            <v>25000</v>
          </cell>
          <cell r="L41">
            <v>25000</v>
          </cell>
          <cell r="M41">
            <v>25000</v>
          </cell>
          <cell r="N41">
            <v>25000</v>
          </cell>
          <cell r="O41">
            <v>23600</v>
          </cell>
          <cell r="P41">
            <v>21000</v>
          </cell>
          <cell r="Q41">
            <v>16300</v>
          </cell>
          <cell r="R41">
            <v>12500</v>
          </cell>
          <cell r="S41">
            <v>8500</v>
          </cell>
          <cell r="T41">
            <v>4500</v>
          </cell>
          <cell r="Y41" t="str">
            <v>---</v>
          </cell>
        </row>
        <row r="42">
          <cell r="B42" t="str">
            <v>SA-193, Gr B8 &gt;¾ ≤1</v>
          </cell>
          <cell r="C42">
            <v>20000</v>
          </cell>
          <cell r="D42">
            <v>20000</v>
          </cell>
          <cell r="E42">
            <v>20000</v>
          </cell>
          <cell r="F42">
            <v>20000</v>
          </cell>
          <cell r="G42">
            <v>20000</v>
          </cell>
          <cell r="H42">
            <v>20000</v>
          </cell>
          <cell r="I42">
            <v>20000</v>
          </cell>
          <cell r="J42">
            <v>20000</v>
          </cell>
          <cell r="K42">
            <v>20000</v>
          </cell>
          <cell r="L42">
            <v>20000</v>
          </cell>
          <cell r="M42">
            <v>20000</v>
          </cell>
          <cell r="N42">
            <v>20000</v>
          </cell>
          <cell r="O42">
            <v>20000</v>
          </cell>
          <cell r="P42">
            <v>20000</v>
          </cell>
          <cell r="Q42">
            <v>20000</v>
          </cell>
          <cell r="R42">
            <v>20000</v>
          </cell>
          <cell r="S42">
            <v>20000</v>
          </cell>
          <cell r="T42">
            <v>20000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 t="str">
            <v>---</v>
          </cell>
        </row>
        <row r="43">
          <cell r="B43" t="str">
            <v>SA-193, Gr B8 &gt;1 ≤1¼</v>
          </cell>
          <cell r="C43">
            <v>18800</v>
          </cell>
          <cell r="D43">
            <v>18800</v>
          </cell>
          <cell r="E43">
            <v>18800</v>
          </cell>
          <cell r="F43">
            <v>17750</v>
          </cell>
          <cell r="G43">
            <v>16700</v>
          </cell>
          <cell r="H43">
            <v>16500</v>
          </cell>
          <cell r="I43">
            <v>16300</v>
          </cell>
          <cell r="J43">
            <v>16300</v>
          </cell>
          <cell r="K43">
            <v>16300</v>
          </cell>
          <cell r="L43">
            <v>16300</v>
          </cell>
          <cell r="M43">
            <v>16300</v>
          </cell>
          <cell r="N43">
            <v>16300</v>
          </cell>
          <cell r="O43">
            <v>16300</v>
          </cell>
          <cell r="P43">
            <v>16300</v>
          </cell>
          <cell r="Q43">
            <v>16300</v>
          </cell>
          <cell r="R43">
            <v>16300</v>
          </cell>
          <cell r="S43">
            <v>16300</v>
          </cell>
          <cell r="T43">
            <v>16300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 t="str">
            <v>---</v>
          </cell>
        </row>
        <row r="44">
          <cell r="B44" t="str">
            <v>SA-193, Gr B8 &gt;1¼ ≤1½</v>
          </cell>
          <cell r="C44">
            <v>18800</v>
          </cell>
          <cell r="D44">
            <v>18800</v>
          </cell>
          <cell r="E44">
            <v>18800</v>
          </cell>
          <cell r="F44">
            <v>17750</v>
          </cell>
          <cell r="G44">
            <v>16700</v>
          </cell>
          <cell r="H44">
            <v>15850</v>
          </cell>
          <cell r="I44">
            <v>15000</v>
          </cell>
          <cell r="J44">
            <v>13800</v>
          </cell>
          <cell r="K44">
            <v>12900</v>
          </cell>
          <cell r="L44">
            <v>12500</v>
          </cell>
          <cell r="M44">
            <v>12500</v>
          </cell>
          <cell r="N44">
            <v>12500</v>
          </cell>
          <cell r="O44">
            <v>12500</v>
          </cell>
          <cell r="P44">
            <v>12500</v>
          </cell>
          <cell r="Q44">
            <v>12500</v>
          </cell>
          <cell r="R44">
            <v>12500</v>
          </cell>
          <cell r="S44">
            <v>12500</v>
          </cell>
          <cell r="T44">
            <v>12500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 t="str">
            <v>---</v>
          </cell>
        </row>
        <row r="45">
          <cell r="B45" t="str">
            <v>SA-193, Gr B8 ≤¾</v>
          </cell>
          <cell r="C45">
            <v>25000</v>
          </cell>
          <cell r="D45">
            <v>25000</v>
          </cell>
          <cell r="E45">
            <v>25000</v>
          </cell>
          <cell r="F45">
            <v>25000</v>
          </cell>
          <cell r="G45">
            <v>25000</v>
          </cell>
          <cell r="H45">
            <v>25000</v>
          </cell>
          <cell r="I45">
            <v>25000</v>
          </cell>
          <cell r="J45">
            <v>25000</v>
          </cell>
          <cell r="K45">
            <v>25000</v>
          </cell>
          <cell r="L45">
            <v>25000</v>
          </cell>
          <cell r="M45">
            <v>25000</v>
          </cell>
          <cell r="N45">
            <v>25000</v>
          </cell>
          <cell r="O45">
            <v>25000</v>
          </cell>
          <cell r="P45">
            <v>25000</v>
          </cell>
          <cell r="Q45">
            <v>25000</v>
          </cell>
          <cell r="R45">
            <v>25000</v>
          </cell>
          <cell r="S45">
            <v>24800</v>
          </cell>
          <cell r="T45">
            <v>24100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 t="str">
            <v>---</v>
          </cell>
        </row>
        <row r="46">
          <cell r="B46" t="str">
            <v>SA-193, Gr B8M &gt;¾ ≤1</v>
          </cell>
          <cell r="C46">
            <v>20000</v>
          </cell>
          <cell r="D46">
            <v>20000</v>
          </cell>
          <cell r="E46">
            <v>20000</v>
          </cell>
          <cell r="F46">
            <v>20000</v>
          </cell>
          <cell r="G46">
            <v>20000</v>
          </cell>
          <cell r="H46">
            <v>20000</v>
          </cell>
          <cell r="I46">
            <v>20000</v>
          </cell>
          <cell r="J46">
            <v>20000</v>
          </cell>
          <cell r="K46">
            <v>20000</v>
          </cell>
          <cell r="L46">
            <v>20000</v>
          </cell>
          <cell r="M46">
            <v>20000</v>
          </cell>
          <cell r="N46">
            <v>20000</v>
          </cell>
          <cell r="O46">
            <v>20000</v>
          </cell>
          <cell r="P46">
            <v>20000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 t="str">
            <v>---</v>
          </cell>
        </row>
        <row r="47">
          <cell r="B47" t="str">
            <v>SA-193, Gr B8M &gt;1 ≤1¼</v>
          </cell>
          <cell r="C47">
            <v>18800</v>
          </cell>
          <cell r="D47">
            <v>18800</v>
          </cell>
          <cell r="E47">
            <v>18800</v>
          </cell>
          <cell r="F47">
            <v>18250</v>
          </cell>
          <cell r="G47">
            <v>17700</v>
          </cell>
          <cell r="H47">
            <v>17000</v>
          </cell>
          <cell r="I47">
            <v>16300</v>
          </cell>
          <cell r="J47">
            <v>16300</v>
          </cell>
          <cell r="K47">
            <v>16300</v>
          </cell>
          <cell r="L47">
            <v>16300</v>
          </cell>
          <cell r="M47">
            <v>16300</v>
          </cell>
          <cell r="N47">
            <v>16300</v>
          </cell>
          <cell r="O47">
            <v>16300</v>
          </cell>
          <cell r="P47">
            <v>16300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 t="str">
            <v>---</v>
          </cell>
        </row>
        <row r="48">
          <cell r="B48" t="str">
            <v>SA-193, Gr B8M &gt;1¼ ≤1½</v>
          </cell>
          <cell r="C48">
            <v>18800</v>
          </cell>
          <cell r="D48">
            <v>18800</v>
          </cell>
          <cell r="E48">
            <v>18800</v>
          </cell>
          <cell r="F48">
            <v>18250</v>
          </cell>
          <cell r="G48">
            <v>17700</v>
          </cell>
          <cell r="H48">
            <v>16650</v>
          </cell>
          <cell r="I48">
            <v>15600</v>
          </cell>
          <cell r="J48">
            <v>14300</v>
          </cell>
          <cell r="K48">
            <v>13300</v>
          </cell>
          <cell r="L48">
            <v>12600</v>
          </cell>
          <cell r="M48">
            <v>12500</v>
          </cell>
          <cell r="N48">
            <v>12500</v>
          </cell>
          <cell r="O48">
            <v>12500</v>
          </cell>
          <cell r="P48">
            <v>12500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 t="str">
            <v>---</v>
          </cell>
        </row>
        <row r="49">
          <cell r="B49" t="str">
            <v>SA-193, Gr B8M ≤¾</v>
          </cell>
          <cell r="C49">
            <v>22000</v>
          </cell>
          <cell r="D49">
            <v>22000</v>
          </cell>
          <cell r="E49">
            <v>22000</v>
          </cell>
          <cell r="F49">
            <v>22000</v>
          </cell>
          <cell r="G49">
            <v>22000</v>
          </cell>
          <cell r="H49">
            <v>22000</v>
          </cell>
          <cell r="I49">
            <v>22000</v>
          </cell>
          <cell r="J49">
            <v>22000</v>
          </cell>
          <cell r="K49">
            <v>22000</v>
          </cell>
          <cell r="L49">
            <v>22000</v>
          </cell>
          <cell r="M49">
            <v>22000</v>
          </cell>
          <cell r="N49">
            <v>22000</v>
          </cell>
          <cell r="O49">
            <v>22000</v>
          </cell>
          <cell r="P49">
            <v>22000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 t="str">
            <v>---</v>
          </cell>
        </row>
        <row r="50">
          <cell r="B50" t="str">
            <v>SA-210C</v>
          </cell>
          <cell r="C50">
            <v>20000</v>
          </cell>
          <cell r="D50">
            <v>20000</v>
          </cell>
          <cell r="E50">
            <v>20000</v>
          </cell>
          <cell r="F50">
            <v>20000</v>
          </cell>
          <cell r="G50">
            <v>20000</v>
          </cell>
          <cell r="H50">
            <v>20000</v>
          </cell>
          <cell r="I50">
            <v>20000</v>
          </cell>
          <cell r="J50">
            <v>20000</v>
          </cell>
          <cell r="K50">
            <v>20000</v>
          </cell>
          <cell r="L50">
            <v>20000</v>
          </cell>
          <cell r="M50">
            <v>19800</v>
          </cell>
          <cell r="N50">
            <v>18300</v>
          </cell>
          <cell r="O50">
            <v>14800</v>
          </cell>
          <cell r="P50">
            <v>12000</v>
          </cell>
          <cell r="Q50">
            <v>9300</v>
          </cell>
          <cell r="R50">
            <v>6700</v>
          </cell>
          <cell r="S50">
            <v>4000</v>
          </cell>
          <cell r="T50">
            <v>2500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10</v>
          </cell>
        </row>
        <row r="51">
          <cell r="B51" t="str">
            <v>SA-213 TP304 SMLS</v>
          </cell>
          <cell r="C51">
            <v>20000</v>
          </cell>
          <cell r="D51">
            <v>20000</v>
          </cell>
          <cell r="E51">
            <v>20000</v>
          </cell>
          <cell r="F51">
            <v>20000</v>
          </cell>
          <cell r="G51">
            <v>20000</v>
          </cell>
          <cell r="H51">
            <v>19450</v>
          </cell>
          <cell r="I51">
            <v>18900</v>
          </cell>
          <cell r="J51">
            <v>18300</v>
          </cell>
          <cell r="K51">
            <v>17500</v>
          </cell>
          <cell r="L51">
            <v>16600</v>
          </cell>
          <cell r="M51">
            <v>16200</v>
          </cell>
          <cell r="N51">
            <v>15800</v>
          </cell>
          <cell r="O51">
            <v>15500</v>
          </cell>
          <cell r="P51">
            <v>15200</v>
          </cell>
          <cell r="Q51">
            <v>14900</v>
          </cell>
          <cell r="R51">
            <v>14600</v>
          </cell>
          <cell r="S51">
            <v>14300</v>
          </cell>
          <cell r="T51">
            <v>14000</v>
          </cell>
          <cell r="U51">
            <v>12400</v>
          </cell>
          <cell r="V51">
            <v>9800</v>
          </cell>
          <cell r="W51">
            <v>7700</v>
          </cell>
          <cell r="X51">
            <v>6100</v>
          </cell>
          <cell r="Y51">
            <v>10</v>
          </cell>
        </row>
        <row r="52">
          <cell r="B52" t="str">
            <v>SA-213 TP304L SMLS</v>
          </cell>
          <cell r="C52">
            <v>16700</v>
          </cell>
          <cell r="D52">
            <v>16700</v>
          </cell>
          <cell r="E52">
            <v>16700</v>
          </cell>
          <cell r="F52">
            <v>15500</v>
          </cell>
          <cell r="G52">
            <v>14300</v>
          </cell>
          <cell r="H52">
            <v>13550</v>
          </cell>
          <cell r="I52">
            <v>12800</v>
          </cell>
          <cell r="J52">
            <v>11700</v>
          </cell>
          <cell r="K52">
            <v>10900</v>
          </cell>
          <cell r="L52">
            <v>10400</v>
          </cell>
          <cell r="M52">
            <v>10200</v>
          </cell>
          <cell r="N52">
            <v>10000</v>
          </cell>
          <cell r="O52">
            <v>9800</v>
          </cell>
          <cell r="P52">
            <v>9700</v>
          </cell>
          <cell r="Q52">
            <v>9500</v>
          </cell>
          <cell r="R52">
            <v>9300</v>
          </cell>
          <cell r="S52">
            <v>9100</v>
          </cell>
          <cell r="T52">
            <v>7800</v>
          </cell>
          <cell r="U52">
            <v>6300</v>
          </cell>
          <cell r="V52">
            <v>5100</v>
          </cell>
          <cell r="W52">
            <v>4000</v>
          </cell>
          <cell r="X52">
            <v>3200</v>
          </cell>
          <cell r="Y52">
            <v>10</v>
          </cell>
        </row>
        <row r="53">
          <cell r="B53" t="str">
            <v>SA-213 TP316 SMLS</v>
          </cell>
          <cell r="C53">
            <v>20000</v>
          </cell>
          <cell r="D53">
            <v>20000</v>
          </cell>
          <cell r="E53">
            <v>20000</v>
          </cell>
          <cell r="F53">
            <v>18650</v>
          </cell>
          <cell r="G53">
            <v>17300</v>
          </cell>
          <cell r="H53">
            <v>16450</v>
          </cell>
          <cell r="I53">
            <v>15600</v>
          </cell>
          <cell r="J53">
            <v>14300</v>
          </cell>
          <cell r="K53">
            <v>13300</v>
          </cell>
          <cell r="L53">
            <v>12600</v>
          </cell>
          <cell r="M53">
            <v>12300</v>
          </cell>
          <cell r="N53">
            <v>12100</v>
          </cell>
          <cell r="O53">
            <v>11900</v>
          </cell>
          <cell r="P53">
            <v>11800</v>
          </cell>
          <cell r="Q53">
            <v>11600</v>
          </cell>
          <cell r="R53">
            <v>11500</v>
          </cell>
          <cell r="S53">
            <v>11400</v>
          </cell>
          <cell r="T53">
            <v>11300</v>
          </cell>
          <cell r="U53">
            <v>11200</v>
          </cell>
          <cell r="V53">
            <v>11100</v>
          </cell>
          <cell r="W53">
            <v>9800</v>
          </cell>
          <cell r="X53">
            <v>7400</v>
          </cell>
          <cell r="Y53">
            <v>10</v>
          </cell>
        </row>
        <row r="54">
          <cell r="B54" t="str">
            <v>SA-213 TP316L SMLS</v>
          </cell>
          <cell r="C54">
            <v>16700</v>
          </cell>
          <cell r="D54">
            <v>16700</v>
          </cell>
          <cell r="E54">
            <v>16700</v>
          </cell>
          <cell r="F54">
            <v>15450</v>
          </cell>
          <cell r="G54">
            <v>14200</v>
          </cell>
          <cell r="H54">
            <v>13450</v>
          </cell>
          <cell r="I54">
            <v>12700</v>
          </cell>
          <cell r="J54">
            <v>11700</v>
          </cell>
          <cell r="K54">
            <v>10900</v>
          </cell>
          <cell r="L54">
            <v>10400</v>
          </cell>
          <cell r="M54">
            <v>10200</v>
          </cell>
          <cell r="N54">
            <v>10000</v>
          </cell>
          <cell r="O54">
            <v>9800</v>
          </cell>
          <cell r="P54">
            <v>9600</v>
          </cell>
          <cell r="Q54">
            <v>9400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10</v>
          </cell>
        </row>
        <row r="55">
          <cell r="B55" t="str">
            <v>SA-214</v>
          </cell>
          <cell r="C55">
            <v>11400</v>
          </cell>
          <cell r="D55">
            <v>11400</v>
          </cell>
          <cell r="E55">
            <v>11400</v>
          </cell>
          <cell r="F55">
            <v>11400</v>
          </cell>
          <cell r="G55">
            <v>11400</v>
          </cell>
          <cell r="H55">
            <v>11400</v>
          </cell>
          <cell r="I55">
            <v>11400</v>
          </cell>
          <cell r="J55">
            <v>11400</v>
          </cell>
          <cell r="K55">
            <v>11400</v>
          </cell>
          <cell r="L55">
            <v>11300</v>
          </cell>
          <cell r="M55">
            <v>10900</v>
          </cell>
          <cell r="N55">
            <v>10500</v>
          </cell>
          <cell r="O55">
            <v>9100</v>
          </cell>
          <cell r="P55">
            <v>7800</v>
          </cell>
          <cell r="Q55">
            <v>6700</v>
          </cell>
          <cell r="R55">
            <v>5000</v>
          </cell>
          <cell r="S55">
            <v>3400</v>
          </cell>
          <cell r="T55">
            <v>2100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5</v>
          </cell>
        </row>
        <row r="56">
          <cell r="B56" t="str">
            <v>SA-240 304</v>
          </cell>
          <cell r="C56">
            <v>20000</v>
          </cell>
          <cell r="D56">
            <v>20000</v>
          </cell>
          <cell r="E56">
            <v>20000</v>
          </cell>
          <cell r="F56">
            <v>20000</v>
          </cell>
          <cell r="G56">
            <v>20000</v>
          </cell>
          <cell r="H56">
            <v>19450</v>
          </cell>
          <cell r="I56">
            <v>18900</v>
          </cell>
          <cell r="J56">
            <v>18300</v>
          </cell>
          <cell r="K56">
            <v>17500</v>
          </cell>
          <cell r="L56">
            <v>16600</v>
          </cell>
          <cell r="M56">
            <v>16200</v>
          </cell>
          <cell r="N56">
            <v>15800</v>
          </cell>
          <cell r="O56">
            <v>15500</v>
          </cell>
          <cell r="P56">
            <v>15200</v>
          </cell>
          <cell r="Q56">
            <v>14900</v>
          </cell>
          <cell r="R56">
            <v>14600</v>
          </cell>
          <cell r="S56">
            <v>14300</v>
          </cell>
          <cell r="T56">
            <v>14000</v>
          </cell>
          <cell r="U56">
            <v>12400</v>
          </cell>
          <cell r="V56">
            <v>9800</v>
          </cell>
          <cell r="W56">
            <v>7700</v>
          </cell>
          <cell r="X56">
            <v>6100</v>
          </cell>
          <cell r="Y56" t="str">
            <v>---</v>
          </cell>
        </row>
        <row r="57">
          <cell r="B57" t="str">
            <v>SA-240 304L</v>
          </cell>
          <cell r="C57">
            <v>16700</v>
          </cell>
          <cell r="D57">
            <v>16700</v>
          </cell>
          <cell r="E57">
            <v>16700</v>
          </cell>
          <cell r="F57">
            <v>15500</v>
          </cell>
          <cell r="G57">
            <v>14300</v>
          </cell>
          <cell r="H57">
            <v>13550</v>
          </cell>
          <cell r="I57">
            <v>12800</v>
          </cell>
          <cell r="J57">
            <v>11700</v>
          </cell>
          <cell r="K57">
            <v>10900</v>
          </cell>
          <cell r="L57">
            <v>10400</v>
          </cell>
          <cell r="M57">
            <v>10200</v>
          </cell>
          <cell r="N57">
            <v>10000</v>
          </cell>
          <cell r="O57">
            <v>9800</v>
          </cell>
          <cell r="P57">
            <v>9700</v>
          </cell>
          <cell r="Q57">
            <v>9500</v>
          </cell>
          <cell r="R57">
            <v>9300</v>
          </cell>
          <cell r="S57">
            <v>9100</v>
          </cell>
          <cell r="T57">
            <v>7800</v>
          </cell>
          <cell r="U57">
            <v>6300</v>
          </cell>
          <cell r="V57">
            <v>5100</v>
          </cell>
          <cell r="W57">
            <v>4000</v>
          </cell>
          <cell r="X57">
            <v>3200</v>
          </cell>
          <cell r="Y57" t="str">
            <v>---</v>
          </cell>
        </row>
        <row r="58">
          <cell r="B58" t="str">
            <v>SA-240 316</v>
          </cell>
          <cell r="C58">
            <v>20000</v>
          </cell>
          <cell r="D58">
            <v>20000</v>
          </cell>
          <cell r="E58">
            <v>20000</v>
          </cell>
          <cell r="F58">
            <v>18650</v>
          </cell>
          <cell r="G58">
            <v>17300</v>
          </cell>
          <cell r="H58">
            <v>16450</v>
          </cell>
          <cell r="I58">
            <v>15600</v>
          </cell>
          <cell r="J58">
            <v>14300</v>
          </cell>
          <cell r="K58">
            <v>13300</v>
          </cell>
          <cell r="L58">
            <v>12600</v>
          </cell>
          <cell r="M58">
            <v>12300</v>
          </cell>
          <cell r="N58">
            <v>12100</v>
          </cell>
          <cell r="O58">
            <v>11900</v>
          </cell>
          <cell r="P58">
            <v>11800</v>
          </cell>
          <cell r="Q58">
            <v>11600</v>
          </cell>
          <cell r="R58">
            <v>11500</v>
          </cell>
          <cell r="S58">
            <v>11400</v>
          </cell>
          <cell r="T58">
            <v>11300</v>
          </cell>
          <cell r="U58">
            <v>11200</v>
          </cell>
          <cell r="V58">
            <v>11100</v>
          </cell>
          <cell r="W58">
            <v>9800</v>
          </cell>
          <cell r="X58">
            <v>7400</v>
          </cell>
          <cell r="Y58" t="str">
            <v>---</v>
          </cell>
        </row>
        <row r="59">
          <cell r="B59" t="str">
            <v>SA-240 316L</v>
          </cell>
          <cell r="C59">
            <v>16700</v>
          </cell>
          <cell r="D59">
            <v>16700</v>
          </cell>
          <cell r="E59">
            <v>16700</v>
          </cell>
          <cell r="F59">
            <v>15450</v>
          </cell>
          <cell r="G59">
            <v>14200</v>
          </cell>
          <cell r="H59">
            <v>13450</v>
          </cell>
          <cell r="I59">
            <v>12700</v>
          </cell>
          <cell r="J59">
            <v>11700</v>
          </cell>
          <cell r="K59">
            <v>10900</v>
          </cell>
          <cell r="L59">
            <v>10400</v>
          </cell>
          <cell r="M59">
            <v>10200</v>
          </cell>
          <cell r="N59">
            <v>10000</v>
          </cell>
          <cell r="O59">
            <v>9800</v>
          </cell>
          <cell r="P59">
            <v>9600</v>
          </cell>
          <cell r="Q59">
            <v>9400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 t="str">
            <v>---</v>
          </cell>
        </row>
        <row r="60">
          <cell r="B60" t="str">
            <v>SA-249 TP304 WLD</v>
          </cell>
          <cell r="C60">
            <v>17000</v>
          </cell>
          <cell r="D60">
            <v>17000</v>
          </cell>
          <cell r="E60">
            <v>17000</v>
          </cell>
          <cell r="F60">
            <v>15600</v>
          </cell>
          <cell r="G60">
            <v>14200</v>
          </cell>
          <cell r="H60">
            <v>13450</v>
          </cell>
          <cell r="I60">
            <v>12700</v>
          </cell>
          <cell r="J60">
            <v>11700</v>
          </cell>
          <cell r="K60">
            <v>11000</v>
          </cell>
          <cell r="L60">
            <v>10400</v>
          </cell>
          <cell r="M60">
            <v>10200</v>
          </cell>
          <cell r="N60">
            <v>10000</v>
          </cell>
          <cell r="O60">
            <v>9800</v>
          </cell>
          <cell r="P60">
            <v>9600</v>
          </cell>
          <cell r="Q60">
            <v>9400</v>
          </cell>
          <cell r="R60">
            <v>9200</v>
          </cell>
          <cell r="S60">
            <v>9000</v>
          </cell>
          <cell r="T60">
            <v>8800</v>
          </cell>
          <cell r="U60">
            <v>8600</v>
          </cell>
          <cell r="V60">
            <v>8300</v>
          </cell>
          <cell r="W60">
            <v>6600</v>
          </cell>
          <cell r="X60">
            <v>5200</v>
          </cell>
          <cell r="Y60">
            <v>5</v>
          </cell>
        </row>
        <row r="61">
          <cell r="B61" t="str">
            <v>SA-249 TP304L WLD</v>
          </cell>
          <cell r="C61">
            <v>14200</v>
          </cell>
          <cell r="D61">
            <v>14200</v>
          </cell>
          <cell r="E61">
            <v>14200</v>
          </cell>
          <cell r="F61">
            <v>13150</v>
          </cell>
          <cell r="G61">
            <v>12100</v>
          </cell>
          <cell r="H61">
            <v>11500</v>
          </cell>
          <cell r="I61">
            <v>10900</v>
          </cell>
          <cell r="J61">
            <v>9900</v>
          </cell>
          <cell r="K61">
            <v>9300</v>
          </cell>
          <cell r="L61">
            <v>8800</v>
          </cell>
          <cell r="M61">
            <v>8600</v>
          </cell>
          <cell r="N61">
            <v>8500</v>
          </cell>
          <cell r="O61">
            <v>8300</v>
          </cell>
          <cell r="P61">
            <v>8200</v>
          </cell>
          <cell r="Q61">
            <v>8100</v>
          </cell>
          <cell r="R61">
            <v>7900</v>
          </cell>
          <cell r="S61">
            <v>7700</v>
          </cell>
          <cell r="T61">
            <v>6600</v>
          </cell>
          <cell r="U61">
            <v>5400</v>
          </cell>
          <cell r="V61">
            <v>4300</v>
          </cell>
          <cell r="W61">
            <v>3400</v>
          </cell>
          <cell r="X61">
            <v>2700</v>
          </cell>
          <cell r="Y61">
            <v>5</v>
          </cell>
        </row>
        <row r="62">
          <cell r="B62" t="str">
            <v>SA-249 TP316 WLD</v>
          </cell>
          <cell r="C62">
            <v>17000</v>
          </cell>
          <cell r="D62">
            <v>17000</v>
          </cell>
          <cell r="E62">
            <v>17000</v>
          </cell>
          <cell r="F62">
            <v>15850</v>
          </cell>
          <cell r="G62">
            <v>14700</v>
          </cell>
          <cell r="H62">
            <v>13950</v>
          </cell>
          <cell r="I62">
            <v>13200</v>
          </cell>
          <cell r="J62">
            <v>12100</v>
          </cell>
          <cell r="K62">
            <v>11300</v>
          </cell>
          <cell r="L62">
            <v>10700</v>
          </cell>
          <cell r="M62">
            <v>10500</v>
          </cell>
          <cell r="N62">
            <v>10300</v>
          </cell>
          <cell r="O62">
            <v>10100</v>
          </cell>
          <cell r="P62">
            <v>10000</v>
          </cell>
          <cell r="Q62">
            <v>9900</v>
          </cell>
          <cell r="R62">
            <v>9800</v>
          </cell>
          <cell r="S62">
            <v>9700</v>
          </cell>
          <cell r="T62">
            <v>9600</v>
          </cell>
          <cell r="U62">
            <v>9500</v>
          </cell>
          <cell r="V62">
            <v>9400</v>
          </cell>
          <cell r="W62">
            <v>8300</v>
          </cell>
          <cell r="X62">
            <v>6300</v>
          </cell>
          <cell r="Y62">
            <v>5</v>
          </cell>
        </row>
        <row r="63">
          <cell r="B63" t="str">
            <v>SA-249 TP316L WLD</v>
          </cell>
          <cell r="C63">
            <v>14200</v>
          </cell>
          <cell r="D63">
            <v>14200</v>
          </cell>
          <cell r="E63">
            <v>14200</v>
          </cell>
          <cell r="F63">
            <v>13150</v>
          </cell>
          <cell r="G63">
            <v>12100</v>
          </cell>
          <cell r="H63">
            <v>11450</v>
          </cell>
          <cell r="I63">
            <v>10800</v>
          </cell>
          <cell r="J63">
            <v>9900</v>
          </cell>
          <cell r="K63">
            <v>9300</v>
          </cell>
          <cell r="L63">
            <v>8800</v>
          </cell>
          <cell r="M63">
            <v>8700</v>
          </cell>
          <cell r="N63">
            <v>8500</v>
          </cell>
          <cell r="O63">
            <v>8300</v>
          </cell>
          <cell r="P63">
            <v>8100</v>
          </cell>
          <cell r="Q63">
            <v>8000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5</v>
          </cell>
        </row>
        <row r="64">
          <cell r="B64" t="str">
            <v>SA-312 TP304 SMLS</v>
          </cell>
          <cell r="C64">
            <v>20000</v>
          </cell>
          <cell r="D64">
            <v>20000</v>
          </cell>
          <cell r="E64">
            <v>20000</v>
          </cell>
          <cell r="F64">
            <v>18350</v>
          </cell>
          <cell r="G64">
            <v>16700</v>
          </cell>
          <cell r="H64">
            <v>15850</v>
          </cell>
          <cell r="I64">
            <v>15000</v>
          </cell>
          <cell r="J64">
            <v>13800</v>
          </cell>
          <cell r="K64">
            <v>12900</v>
          </cell>
          <cell r="L64">
            <v>12300</v>
          </cell>
          <cell r="M64">
            <v>12000</v>
          </cell>
          <cell r="N64">
            <v>11700</v>
          </cell>
          <cell r="O64">
            <v>11500</v>
          </cell>
          <cell r="P64">
            <v>11200</v>
          </cell>
          <cell r="Q64">
            <v>11000</v>
          </cell>
          <cell r="R64">
            <v>10800</v>
          </cell>
          <cell r="S64">
            <v>10600</v>
          </cell>
          <cell r="T64">
            <v>10400</v>
          </cell>
          <cell r="U64">
            <v>10100</v>
          </cell>
          <cell r="V64">
            <v>9800</v>
          </cell>
          <cell r="W64">
            <v>7700</v>
          </cell>
          <cell r="X64">
            <v>6100</v>
          </cell>
          <cell r="Y64">
            <v>12.5</v>
          </cell>
        </row>
        <row r="65">
          <cell r="B65" t="str">
            <v>SA-312 TP304 WLD</v>
          </cell>
          <cell r="C65">
            <v>17000</v>
          </cell>
          <cell r="D65">
            <v>17000</v>
          </cell>
          <cell r="E65">
            <v>17000</v>
          </cell>
          <cell r="F65">
            <v>15600</v>
          </cell>
          <cell r="G65">
            <v>14200</v>
          </cell>
          <cell r="H65">
            <v>13450</v>
          </cell>
          <cell r="I65">
            <v>12700</v>
          </cell>
          <cell r="J65">
            <v>11700</v>
          </cell>
          <cell r="K65">
            <v>11000</v>
          </cell>
          <cell r="L65">
            <v>10400</v>
          </cell>
          <cell r="M65">
            <v>10200</v>
          </cell>
          <cell r="N65">
            <v>10000</v>
          </cell>
          <cell r="O65">
            <v>9800</v>
          </cell>
          <cell r="P65">
            <v>9600</v>
          </cell>
          <cell r="Q65">
            <v>9400</v>
          </cell>
          <cell r="R65">
            <v>9200</v>
          </cell>
          <cell r="S65">
            <v>9000</v>
          </cell>
          <cell r="T65">
            <v>8800</v>
          </cell>
          <cell r="U65">
            <v>8600</v>
          </cell>
          <cell r="V65">
            <v>8300</v>
          </cell>
          <cell r="W65">
            <v>6600</v>
          </cell>
          <cell r="X65">
            <v>5200</v>
          </cell>
          <cell r="Y65">
            <v>12.5</v>
          </cell>
        </row>
        <row r="66">
          <cell r="B66" t="str">
            <v>SA-312 TP304L SMLS</v>
          </cell>
          <cell r="C66">
            <v>16700</v>
          </cell>
          <cell r="D66">
            <v>16700</v>
          </cell>
          <cell r="E66">
            <v>16700</v>
          </cell>
          <cell r="F66">
            <v>15500</v>
          </cell>
          <cell r="G66">
            <v>14300</v>
          </cell>
          <cell r="H66">
            <v>13550</v>
          </cell>
          <cell r="I66">
            <v>12800</v>
          </cell>
          <cell r="J66">
            <v>11700</v>
          </cell>
          <cell r="K66">
            <v>10900</v>
          </cell>
          <cell r="L66">
            <v>10400</v>
          </cell>
          <cell r="M66">
            <v>10200</v>
          </cell>
          <cell r="N66">
            <v>10000</v>
          </cell>
          <cell r="O66">
            <v>9800</v>
          </cell>
          <cell r="P66">
            <v>9700</v>
          </cell>
          <cell r="Q66">
            <v>9500</v>
          </cell>
          <cell r="R66">
            <v>9300</v>
          </cell>
          <cell r="S66">
            <v>9100</v>
          </cell>
          <cell r="T66">
            <v>7800</v>
          </cell>
          <cell r="U66">
            <v>6300</v>
          </cell>
          <cell r="V66">
            <v>5100</v>
          </cell>
          <cell r="W66">
            <v>4000</v>
          </cell>
          <cell r="X66">
            <v>3200</v>
          </cell>
          <cell r="Y66">
            <v>12.5</v>
          </cell>
        </row>
        <row r="67">
          <cell r="B67" t="str">
            <v>SA-312 TP304L WLD</v>
          </cell>
          <cell r="C67">
            <v>14200</v>
          </cell>
          <cell r="D67">
            <v>14200</v>
          </cell>
          <cell r="E67">
            <v>14200</v>
          </cell>
          <cell r="F67">
            <v>13150</v>
          </cell>
          <cell r="G67">
            <v>12100</v>
          </cell>
          <cell r="H67">
            <v>11450</v>
          </cell>
          <cell r="I67">
            <v>10800</v>
          </cell>
          <cell r="J67">
            <v>9900</v>
          </cell>
          <cell r="K67">
            <v>9300</v>
          </cell>
          <cell r="L67">
            <v>8800</v>
          </cell>
          <cell r="M67">
            <v>8700</v>
          </cell>
          <cell r="N67">
            <v>8500</v>
          </cell>
          <cell r="O67">
            <v>8300</v>
          </cell>
          <cell r="P67">
            <v>8200</v>
          </cell>
          <cell r="Q67">
            <v>8100</v>
          </cell>
          <cell r="R67">
            <v>7900</v>
          </cell>
          <cell r="S67">
            <v>7700</v>
          </cell>
          <cell r="T67">
            <v>6600</v>
          </cell>
          <cell r="U67">
            <v>5400</v>
          </cell>
          <cell r="V67">
            <v>4300</v>
          </cell>
          <cell r="W67">
            <v>3400</v>
          </cell>
          <cell r="X67">
            <v>2700</v>
          </cell>
          <cell r="Y67">
            <v>12.5</v>
          </cell>
        </row>
        <row r="68">
          <cell r="B68" t="str">
            <v>SA-312 TP316 SMLS</v>
          </cell>
          <cell r="C68">
            <v>20000</v>
          </cell>
          <cell r="D68">
            <v>20000</v>
          </cell>
          <cell r="E68">
            <v>20000</v>
          </cell>
          <cell r="F68">
            <v>18650</v>
          </cell>
          <cell r="G68">
            <v>17300</v>
          </cell>
          <cell r="H68">
            <v>16450</v>
          </cell>
          <cell r="I68">
            <v>15600</v>
          </cell>
          <cell r="J68">
            <v>14300</v>
          </cell>
          <cell r="K68">
            <v>13300</v>
          </cell>
          <cell r="L68">
            <v>12600</v>
          </cell>
          <cell r="M68">
            <v>12300</v>
          </cell>
          <cell r="N68">
            <v>12100</v>
          </cell>
          <cell r="O68">
            <v>11900</v>
          </cell>
          <cell r="P68">
            <v>11800</v>
          </cell>
          <cell r="Q68">
            <v>11600</v>
          </cell>
          <cell r="R68">
            <v>11500</v>
          </cell>
          <cell r="S68">
            <v>11400</v>
          </cell>
          <cell r="T68">
            <v>11300</v>
          </cell>
          <cell r="U68">
            <v>11200</v>
          </cell>
          <cell r="V68">
            <v>11100</v>
          </cell>
          <cell r="W68">
            <v>9800</v>
          </cell>
          <cell r="X68">
            <v>7400</v>
          </cell>
          <cell r="Y68">
            <v>12.5</v>
          </cell>
        </row>
        <row r="69">
          <cell r="B69" t="str">
            <v>SA-312 TP316 WLD</v>
          </cell>
          <cell r="C69">
            <v>17000</v>
          </cell>
          <cell r="D69">
            <v>17000</v>
          </cell>
          <cell r="E69">
            <v>17000</v>
          </cell>
          <cell r="F69">
            <v>15850</v>
          </cell>
          <cell r="G69">
            <v>14700</v>
          </cell>
          <cell r="H69">
            <v>13950</v>
          </cell>
          <cell r="I69">
            <v>13200</v>
          </cell>
          <cell r="J69">
            <v>12100</v>
          </cell>
          <cell r="K69">
            <v>11300</v>
          </cell>
          <cell r="L69">
            <v>10700</v>
          </cell>
          <cell r="M69">
            <v>10500</v>
          </cell>
          <cell r="N69">
            <v>10300</v>
          </cell>
          <cell r="O69">
            <v>10100</v>
          </cell>
          <cell r="P69">
            <v>10000</v>
          </cell>
          <cell r="Q69">
            <v>9900</v>
          </cell>
          <cell r="R69">
            <v>9800</v>
          </cell>
          <cell r="S69">
            <v>9700</v>
          </cell>
          <cell r="T69">
            <v>9600</v>
          </cell>
          <cell r="U69">
            <v>9500</v>
          </cell>
          <cell r="V69">
            <v>9400</v>
          </cell>
          <cell r="W69">
            <v>8300</v>
          </cell>
          <cell r="X69">
            <v>6300</v>
          </cell>
          <cell r="Y69">
            <v>12.5</v>
          </cell>
        </row>
        <row r="70">
          <cell r="B70" t="str">
            <v>SA-312 TP316L SMLS</v>
          </cell>
          <cell r="C70">
            <v>16700</v>
          </cell>
          <cell r="D70">
            <v>16700</v>
          </cell>
          <cell r="E70">
            <v>16700</v>
          </cell>
          <cell r="F70">
            <v>15450</v>
          </cell>
          <cell r="G70">
            <v>14200</v>
          </cell>
          <cell r="H70">
            <v>13450</v>
          </cell>
          <cell r="I70">
            <v>12700</v>
          </cell>
          <cell r="J70">
            <v>11700</v>
          </cell>
          <cell r="K70">
            <v>10900</v>
          </cell>
          <cell r="L70">
            <v>10400</v>
          </cell>
          <cell r="M70">
            <v>10200</v>
          </cell>
          <cell r="N70">
            <v>10000</v>
          </cell>
          <cell r="O70">
            <v>9800</v>
          </cell>
          <cell r="P70">
            <v>9600</v>
          </cell>
          <cell r="Q70">
            <v>9400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12.5</v>
          </cell>
        </row>
        <row r="71">
          <cell r="B71" t="str">
            <v>SA-312 TP316L WLD</v>
          </cell>
          <cell r="C71">
            <v>14200</v>
          </cell>
          <cell r="D71">
            <v>14200</v>
          </cell>
          <cell r="E71">
            <v>14200</v>
          </cell>
          <cell r="F71">
            <v>13150</v>
          </cell>
          <cell r="G71">
            <v>12100</v>
          </cell>
          <cell r="H71">
            <v>11450</v>
          </cell>
          <cell r="I71">
            <v>10800</v>
          </cell>
          <cell r="J71">
            <v>9900</v>
          </cell>
          <cell r="K71">
            <v>9300</v>
          </cell>
          <cell r="L71">
            <v>8800</v>
          </cell>
          <cell r="M71">
            <v>8700</v>
          </cell>
          <cell r="N71">
            <v>8500</v>
          </cell>
          <cell r="O71">
            <v>8300</v>
          </cell>
          <cell r="P71">
            <v>8100</v>
          </cell>
          <cell r="Q71">
            <v>8000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12.5</v>
          </cell>
        </row>
        <row r="72">
          <cell r="B72" t="str">
            <v>SA-36</v>
          </cell>
          <cell r="C72">
            <v>16600</v>
          </cell>
          <cell r="D72">
            <v>16600</v>
          </cell>
          <cell r="E72">
            <v>16600</v>
          </cell>
          <cell r="F72">
            <v>16600</v>
          </cell>
          <cell r="G72">
            <v>16600</v>
          </cell>
          <cell r="H72">
            <v>16600</v>
          </cell>
          <cell r="I72">
            <v>16600</v>
          </cell>
          <cell r="J72">
            <v>16600</v>
          </cell>
          <cell r="K72">
            <v>16600</v>
          </cell>
          <cell r="L72">
            <v>16600</v>
          </cell>
          <cell r="M72">
            <v>16600</v>
          </cell>
          <cell r="N72">
            <v>15600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 t="str">
            <v>---</v>
          </cell>
        </row>
        <row r="73">
          <cell r="B73" t="str">
            <v>SA-516 Gr 70</v>
          </cell>
          <cell r="C73">
            <v>20000</v>
          </cell>
          <cell r="D73">
            <v>20000</v>
          </cell>
          <cell r="E73">
            <v>20000</v>
          </cell>
          <cell r="F73">
            <v>20000</v>
          </cell>
          <cell r="G73">
            <v>20000</v>
          </cell>
          <cell r="H73">
            <v>20000</v>
          </cell>
          <cell r="I73">
            <v>20000</v>
          </cell>
          <cell r="J73">
            <v>20000</v>
          </cell>
          <cell r="K73">
            <v>20000</v>
          </cell>
          <cell r="L73">
            <v>19400</v>
          </cell>
          <cell r="M73">
            <v>18800</v>
          </cell>
          <cell r="N73">
            <v>18100</v>
          </cell>
          <cell r="O73">
            <v>14800</v>
          </cell>
          <cell r="P73">
            <v>12000</v>
          </cell>
          <cell r="Q73">
            <v>9300</v>
          </cell>
          <cell r="R73">
            <v>6700</v>
          </cell>
          <cell r="S73">
            <v>4000</v>
          </cell>
          <cell r="T73">
            <v>2500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 t="str">
            <v>---</v>
          </cell>
        </row>
        <row r="74">
          <cell r="B74" t="str">
            <v>SA-53B WLD</v>
          </cell>
          <cell r="C74">
            <v>14600</v>
          </cell>
          <cell r="D74">
            <v>14600</v>
          </cell>
          <cell r="E74">
            <v>14600</v>
          </cell>
          <cell r="F74">
            <v>14600</v>
          </cell>
          <cell r="G74">
            <v>14600</v>
          </cell>
          <cell r="H74">
            <v>14600</v>
          </cell>
          <cell r="I74">
            <v>14600</v>
          </cell>
          <cell r="J74">
            <v>14600</v>
          </cell>
          <cell r="K74">
            <v>14600</v>
          </cell>
          <cell r="L74">
            <v>14600</v>
          </cell>
          <cell r="M74">
            <v>14600</v>
          </cell>
          <cell r="N74">
            <v>13300</v>
          </cell>
          <cell r="O74">
            <v>11100</v>
          </cell>
          <cell r="P74">
            <v>9200</v>
          </cell>
          <cell r="Q74">
            <v>7400</v>
          </cell>
          <cell r="R74">
            <v>5000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12.5</v>
          </cell>
        </row>
        <row r="75">
          <cell r="B75" t="str">
            <v>SA-ZZZZZZZ</v>
          </cell>
          <cell r="C75">
            <v>999999</v>
          </cell>
          <cell r="D75">
            <v>999999</v>
          </cell>
          <cell r="E75">
            <v>999999</v>
          </cell>
          <cell r="F75">
            <v>999999</v>
          </cell>
          <cell r="G75">
            <v>999999</v>
          </cell>
          <cell r="H75">
            <v>999999</v>
          </cell>
          <cell r="I75">
            <v>999999</v>
          </cell>
          <cell r="J75">
            <v>999999</v>
          </cell>
          <cell r="K75">
            <v>999999</v>
          </cell>
          <cell r="L75">
            <v>999999</v>
          </cell>
          <cell r="M75">
            <v>999999</v>
          </cell>
          <cell r="N75">
            <v>999999</v>
          </cell>
          <cell r="O75">
            <v>999999</v>
          </cell>
          <cell r="P75">
            <v>999999</v>
          </cell>
          <cell r="Q75">
            <v>999999</v>
          </cell>
          <cell r="R75">
            <v>999999</v>
          </cell>
          <cell r="S75">
            <v>999999</v>
          </cell>
          <cell r="T75">
            <v>999999</v>
          </cell>
          <cell r="U75">
            <v>999999</v>
          </cell>
          <cell r="V75">
            <v>999999</v>
          </cell>
          <cell r="W75">
            <v>999999</v>
          </cell>
          <cell r="X75">
            <v>999999</v>
          </cell>
          <cell r="Y75" t="str">
            <v>---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s"/>
      <sheetName val="Quotation Inputs"/>
      <sheetName val="Summary"/>
      <sheetName val="~FWWFX(4.56)V0136C150"/>
      <sheetName val="DOE Assembly"/>
      <sheetName val="Welding"/>
      <sheetName val="Sand &amp; Paint"/>
      <sheetName val="Spec Sheet"/>
      <sheetName val="Matl"/>
    </sheetNames>
    <sheetDataSet>
      <sheetData sheetId="0">
        <row r="21">
          <cell r="C21">
            <v>8</v>
          </cell>
        </row>
        <row r="40">
          <cell r="A40" t="str">
            <v>\\oak-dc2\public_3l\Quote\Quote Software\Quote Calc\Misc/*.xls</v>
          </cell>
        </row>
        <row r="41">
          <cell r="A41" t="str">
            <v>\\oak-dc2\public_3l\Quote\Quote Software\Quote Calc\Quotesht/*.xls</v>
          </cell>
        </row>
        <row r="42">
          <cell r="A42" t="str">
            <v>\\oak-dc2\public_3l\Quote\Helpful Excel Programs/*.xls</v>
          </cell>
        </row>
      </sheetData>
      <sheetData sheetId="1">
        <row r="4">
          <cell r="B4" t="str">
            <v>Cover</v>
          </cell>
          <cell r="E4">
            <v>1</v>
          </cell>
        </row>
      </sheetData>
      <sheetData sheetId="2">
        <row r="30">
          <cell r="A30">
            <v>45</v>
          </cell>
        </row>
        <row r="31">
          <cell r="A31">
            <v>45</v>
          </cell>
        </row>
        <row r="32">
          <cell r="A32">
            <v>35</v>
          </cell>
        </row>
        <row r="33">
          <cell r="A33">
            <v>0</v>
          </cell>
        </row>
        <row r="35">
          <cell r="A35">
            <v>1</v>
          </cell>
        </row>
      </sheetData>
      <sheetData sheetId="3"/>
      <sheetData sheetId="4">
        <row r="2">
          <cell r="B2" t="str">
            <v>FWWFX(4.56)V0136C150</v>
          </cell>
        </row>
        <row r="11">
          <cell r="T11" t="str">
            <v>Ib</v>
          </cell>
        </row>
        <row r="12">
          <cell r="T12" t="str">
            <v>in</v>
          </cell>
        </row>
        <row r="13">
          <cell r="T13" t="str">
            <v>lot</v>
          </cell>
        </row>
        <row r="14">
          <cell r="T14" t="str">
            <v>sq ft</v>
          </cell>
        </row>
        <row r="15">
          <cell r="T15" t="str">
            <v>sq in</v>
          </cell>
        </row>
        <row r="20">
          <cell r="Q20" t="str">
            <v>Notes:</v>
          </cell>
        </row>
        <row r="21">
          <cell r="R21" t="str">
            <v>&lt;- Blue, inputs</v>
          </cell>
        </row>
        <row r="22">
          <cell r="R22" t="str">
            <v>&lt;- Yellow, results</v>
          </cell>
        </row>
        <row r="23">
          <cell r="R23" t="str">
            <v>&lt;- Tan, intermediate results</v>
          </cell>
        </row>
        <row r="24">
          <cell r="R24" t="str">
            <v>&lt;- ERROR</v>
          </cell>
        </row>
        <row r="25">
          <cell r="R25" t="str">
            <v>&lt;- Acceptable</v>
          </cell>
        </row>
        <row r="57">
          <cell r="V57" t="str">
            <v>Int Ops</v>
          </cell>
        </row>
        <row r="58">
          <cell r="T58" t="str">
            <v>$'s</v>
          </cell>
          <cell r="V58" t="str">
            <v>Rolling</v>
          </cell>
        </row>
      </sheetData>
      <sheetData sheetId="5"/>
      <sheetData sheetId="6"/>
      <sheetData sheetId="7"/>
      <sheetData sheetId="8"/>
      <sheetData sheetId="9">
        <row r="3">
          <cell r="A3" t="str">
            <v>Steel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cithermal.com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A1:AR330"/>
  <sheetViews>
    <sheetView showGridLines="0" tabSelected="1" zoomScaleNormal="100" zoomScaleSheetLayoutView="100" workbookViewId="0">
      <selection activeCell="B8" sqref="B8:E8"/>
    </sheetView>
  </sheetViews>
  <sheetFormatPr defaultColWidth="0" defaultRowHeight="12.75" zeroHeight="1"/>
  <cols>
    <col min="1" max="1" width="2.5703125" style="220" bestFit="1" customWidth="1"/>
    <col min="2" max="2" width="9.42578125" style="215" customWidth="1"/>
    <col min="3" max="3" width="9.140625" style="215" customWidth="1"/>
    <col min="4" max="4" width="10.85546875" style="215" customWidth="1"/>
    <col min="5" max="6" width="9.140625" style="215" customWidth="1"/>
    <col min="7" max="8" width="11.28515625" style="215" customWidth="1"/>
    <col min="9" max="9" width="11.5703125" style="215" customWidth="1"/>
    <col min="10" max="10" width="10.42578125" style="215" customWidth="1"/>
    <col min="11" max="12" width="4.28515625" style="215" customWidth="1"/>
    <col min="13" max="13" width="4.28515625" style="217" hidden="1" customWidth="1"/>
    <col min="14" max="14" width="9.85546875" style="217" hidden="1" customWidth="1"/>
    <col min="15" max="16" width="9.140625" style="217" hidden="1" customWidth="1"/>
    <col min="17" max="17" width="14.28515625" style="217" hidden="1" customWidth="1"/>
    <col min="18" max="18" width="11.7109375" style="217" hidden="1" customWidth="1"/>
    <col min="19" max="20" width="10.5703125" style="217" hidden="1" customWidth="1"/>
    <col min="21" max="23" width="9.140625" style="217" hidden="1" customWidth="1"/>
    <col min="24" max="24" width="10.28515625" style="217" hidden="1" customWidth="1"/>
    <col min="25" max="25" width="9.140625" style="217" hidden="1" customWidth="1"/>
    <col min="26" max="26" width="12.7109375" style="217" hidden="1" customWidth="1"/>
    <col min="27" max="31" width="9.140625" style="217" hidden="1" customWidth="1"/>
    <col min="32" max="33" width="9.140625" style="215" hidden="1" customWidth="1"/>
    <col min="34" max="34" width="6" style="215" hidden="1" customWidth="1"/>
    <col min="35" max="35" width="8.42578125" style="215" hidden="1" customWidth="1"/>
    <col min="36" max="36" width="5" style="215" hidden="1" customWidth="1"/>
    <col min="37" max="37" width="10.140625" style="215" hidden="1" customWidth="1"/>
    <col min="38" max="39" width="13.28515625" style="215" hidden="1" customWidth="1"/>
    <col min="40" max="41" width="9.28515625" style="215" hidden="1" customWidth="1"/>
    <col min="42" max="43" width="9" style="215" hidden="1" customWidth="1"/>
    <col min="44" max="44" width="9.85546875" style="215" hidden="1" customWidth="1"/>
    <col min="45" max="16384" width="9.140625" style="215" hidden="1"/>
  </cols>
  <sheetData>
    <row r="1" spans="1:23"/>
    <row r="2" spans="1:23"/>
    <row r="3" spans="1:23" ht="15.75">
      <c r="A3" s="213"/>
      <c r="B3" s="387"/>
      <c r="C3" s="387"/>
      <c r="D3" s="387"/>
      <c r="E3" s="387"/>
      <c r="F3" s="387"/>
      <c r="G3" s="214"/>
      <c r="I3" s="216"/>
      <c r="J3" s="21"/>
      <c r="O3" s="218"/>
      <c r="T3" s="219"/>
    </row>
    <row r="4" spans="1:23">
      <c r="H4" s="24"/>
      <c r="I4" s="279"/>
      <c r="J4" s="221"/>
      <c r="V4" s="222"/>
      <c r="W4" s="223"/>
    </row>
    <row r="5" spans="1:23">
      <c r="B5" s="231" t="s">
        <v>1248</v>
      </c>
      <c r="H5" s="24"/>
      <c r="I5" s="279"/>
      <c r="J5" s="221"/>
      <c r="V5" s="222"/>
      <c r="W5" s="223"/>
    </row>
    <row r="6" spans="1:23">
      <c r="H6" s="24"/>
      <c r="I6" s="279"/>
      <c r="J6" s="221"/>
      <c r="V6" s="222"/>
      <c r="W6" s="223"/>
    </row>
    <row r="7" spans="1:23" ht="13.5" thickBot="1">
      <c r="A7" s="224" t="s">
        <v>0</v>
      </c>
      <c r="B7" s="225" t="s">
        <v>1</v>
      </c>
      <c r="C7" s="21"/>
      <c r="D7" s="21"/>
      <c r="E7" s="21"/>
      <c r="F7" s="21"/>
      <c r="V7" s="222"/>
    </row>
    <row r="8" spans="1:23">
      <c r="A8" s="224"/>
      <c r="B8" s="397"/>
      <c r="C8" s="398"/>
      <c r="D8" s="398"/>
      <c r="E8" s="399"/>
      <c r="F8" s="21" t="s">
        <v>122</v>
      </c>
      <c r="G8" s="226"/>
      <c r="H8" s="226"/>
      <c r="V8" s="222"/>
    </row>
    <row r="9" spans="1:23">
      <c r="A9" s="224"/>
      <c r="B9" s="330"/>
      <c r="C9" s="331"/>
      <c r="D9" s="331"/>
      <c r="E9" s="332"/>
      <c r="F9" s="21" t="s">
        <v>123</v>
      </c>
      <c r="V9" s="222"/>
    </row>
    <row r="10" spans="1:23">
      <c r="A10" s="224"/>
      <c r="B10" s="330"/>
      <c r="C10" s="331"/>
      <c r="D10" s="331"/>
      <c r="E10" s="332"/>
      <c r="F10" s="21" t="s">
        <v>124</v>
      </c>
      <c r="N10" s="221"/>
      <c r="O10" s="221"/>
      <c r="P10" s="221"/>
      <c r="Q10" s="221"/>
      <c r="R10" s="221"/>
      <c r="S10" s="221"/>
      <c r="T10" s="221"/>
      <c r="U10" s="221"/>
      <c r="V10" s="227"/>
    </row>
    <row r="11" spans="1:23">
      <c r="A11" s="224"/>
      <c r="B11" s="330"/>
      <c r="C11" s="331"/>
      <c r="D11" s="331"/>
      <c r="E11" s="332"/>
      <c r="F11" s="21" t="s">
        <v>125</v>
      </c>
      <c r="N11" s="228"/>
      <c r="O11" s="365"/>
      <c r="P11" s="366"/>
      <c r="Q11" s="221"/>
      <c r="R11" s="229"/>
      <c r="S11" s="229"/>
      <c r="T11" s="382"/>
      <c r="U11" s="381"/>
      <c r="V11" s="227"/>
    </row>
    <row r="12" spans="1:23">
      <c r="A12" s="224"/>
      <c r="B12" s="330"/>
      <c r="C12" s="331"/>
      <c r="D12" s="331"/>
      <c r="E12" s="332"/>
      <c r="F12" s="21" t="s">
        <v>126</v>
      </c>
      <c r="N12" s="230"/>
      <c r="O12" s="365"/>
      <c r="P12" s="366"/>
      <c r="Q12" s="221"/>
      <c r="R12" s="221"/>
      <c r="S12" s="279"/>
      <c r="T12" s="382"/>
      <c r="U12" s="381"/>
      <c r="V12" s="227"/>
    </row>
    <row r="13" spans="1:23">
      <c r="A13" s="224"/>
      <c r="B13" s="330"/>
      <c r="C13" s="331"/>
      <c r="D13" s="331"/>
      <c r="E13" s="332"/>
      <c r="F13" s="21" t="s">
        <v>127</v>
      </c>
      <c r="N13" s="229"/>
      <c r="O13" s="365"/>
      <c r="P13" s="366"/>
      <c r="Q13" s="221"/>
      <c r="R13" s="221"/>
      <c r="S13" s="279"/>
      <c r="T13" s="382"/>
      <c r="U13" s="381"/>
      <c r="V13" s="227"/>
    </row>
    <row r="14" spans="1:23">
      <c r="A14" s="224"/>
      <c r="B14" s="330"/>
      <c r="C14" s="331"/>
      <c r="D14" s="331"/>
      <c r="E14" s="332"/>
      <c r="F14" s="21" t="s">
        <v>128</v>
      </c>
      <c r="N14" s="221"/>
      <c r="O14" s="221"/>
      <c r="P14" s="221"/>
      <c r="Q14" s="221"/>
      <c r="R14" s="221"/>
      <c r="S14" s="221"/>
      <c r="T14" s="221"/>
      <c r="U14" s="221"/>
      <c r="V14" s="227"/>
    </row>
    <row r="15" spans="1:23">
      <c r="A15" s="224"/>
      <c r="B15" s="330"/>
      <c r="C15" s="331"/>
      <c r="D15" s="331"/>
      <c r="E15" s="332"/>
      <c r="F15" s="21" t="s">
        <v>129</v>
      </c>
      <c r="N15" s="221"/>
      <c r="O15" s="221"/>
      <c r="P15" s="221"/>
      <c r="Q15" s="221"/>
      <c r="R15" s="221"/>
      <c r="S15" s="221"/>
      <c r="T15" s="221"/>
      <c r="U15" s="221"/>
      <c r="V15" s="227"/>
    </row>
    <row r="16" spans="1:23">
      <c r="A16" s="224"/>
      <c r="B16" s="330"/>
      <c r="C16" s="331"/>
      <c r="D16" s="331"/>
      <c r="E16" s="332"/>
      <c r="F16" s="21" t="s">
        <v>130</v>
      </c>
      <c r="N16" s="221"/>
      <c r="O16" s="221"/>
      <c r="P16" s="221"/>
      <c r="Q16" s="221"/>
      <c r="R16" s="221"/>
      <c r="S16" s="221"/>
      <c r="T16" s="221"/>
      <c r="U16" s="221"/>
      <c r="V16" s="227"/>
    </row>
    <row r="17" spans="1:22">
      <c r="A17" s="224"/>
      <c r="B17" s="330"/>
      <c r="C17" s="331"/>
      <c r="D17" s="331"/>
      <c r="E17" s="332"/>
      <c r="F17" s="21" t="s">
        <v>131</v>
      </c>
      <c r="N17" s="221"/>
      <c r="O17" s="221"/>
      <c r="P17" s="221"/>
      <c r="Q17" s="221"/>
      <c r="R17" s="221"/>
      <c r="S17" s="221"/>
      <c r="T17" s="221"/>
      <c r="U17" s="221"/>
      <c r="V17" s="227"/>
    </row>
    <row r="18" spans="1:22">
      <c r="A18" s="224"/>
      <c r="B18" s="330"/>
      <c r="C18" s="331"/>
      <c r="D18" s="331"/>
      <c r="E18" s="332"/>
      <c r="F18" s="21" t="str">
        <f>IF(B17=Data!E5,"&lt;- What Province/Territory",IF(B17=Data!E6,"&lt;- What State","&lt;- What is the Country"))</f>
        <v>&lt;- What is the Country</v>
      </c>
      <c r="V18" s="222"/>
    </row>
    <row r="19" spans="1:22">
      <c r="A19" s="224"/>
      <c r="B19" s="330"/>
      <c r="C19" s="331"/>
      <c r="D19" s="331"/>
      <c r="E19" s="332"/>
      <c r="F19" s="30" t="s">
        <v>132</v>
      </c>
      <c r="V19" s="222"/>
    </row>
    <row r="20" spans="1:22">
      <c r="A20" s="224"/>
      <c r="B20" s="330"/>
      <c r="C20" s="331"/>
      <c r="D20" s="331"/>
      <c r="E20" s="332"/>
      <c r="F20" s="34" t="s">
        <v>391</v>
      </c>
      <c r="V20" s="222"/>
    </row>
    <row r="21" spans="1:22">
      <c r="A21" s="224"/>
      <c r="B21" s="330"/>
      <c r="C21" s="331"/>
      <c r="D21" s="331"/>
      <c r="E21" s="332"/>
      <c r="F21" s="34" t="s">
        <v>419</v>
      </c>
      <c r="V21" s="222"/>
    </row>
    <row r="22" spans="1:22">
      <c r="A22" s="224"/>
      <c r="B22" s="330"/>
      <c r="C22" s="331"/>
      <c r="D22" s="331"/>
      <c r="E22" s="332"/>
      <c r="F22" s="38" t="s">
        <v>133</v>
      </c>
      <c r="V22" s="222"/>
    </row>
    <row r="23" spans="1:22">
      <c r="A23" s="224"/>
      <c r="B23" s="330"/>
      <c r="C23" s="331"/>
      <c r="D23" s="331"/>
      <c r="E23" s="332"/>
      <c r="F23" s="34" t="s">
        <v>420</v>
      </c>
      <c r="V23" s="222"/>
    </row>
    <row r="24" spans="1:22">
      <c r="A24" s="224"/>
      <c r="B24" s="330"/>
      <c r="C24" s="331"/>
      <c r="D24" s="331"/>
      <c r="E24" s="332"/>
      <c r="F24" s="34" t="s">
        <v>423</v>
      </c>
      <c r="V24" s="222"/>
    </row>
    <row r="25" spans="1:22">
      <c r="A25" s="224"/>
      <c r="B25" s="330"/>
      <c r="C25" s="331"/>
      <c r="D25" s="331"/>
      <c r="E25" s="332"/>
      <c r="F25" s="34" t="s">
        <v>421</v>
      </c>
      <c r="V25" s="222"/>
    </row>
    <row r="26" spans="1:22">
      <c r="A26" s="224"/>
      <c r="B26" s="330"/>
      <c r="C26" s="331"/>
      <c r="D26" s="331"/>
      <c r="E26" s="332"/>
      <c r="F26" s="34" t="s">
        <v>422</v>
      </c>
      <c r="V26" s="222"/>
    </row>
    <row r="27" spans="1:22" ht="13.5" thickBot="1">
      <c r="A27" s="224"/>
      <c r="B27" s="394"/>
      <c r="C27" s="395"/>
      <c r="D27" s="395"/>
      <c r="E27" s="396"/>
      <c r="F27" s="34" t="s">
        <v>802</v>
      </c>
      <c r="V27" s="222"/>
    </row>
    <row r="28" spans="1:22">
      <c r="A28" s="224"/>
      <c r="B28" s="225"/>
      <c r="C28" s="21"/>
      <c r="D28" s="21"/>
      <c r="E28" s="21"/>
      <c r="F28" s="21"/>
      <c r="V28" s="222"/>
    </row>
    <row r="29" spans="1:22" ht="13.5" thickBot="1">
      <c r="A29" s="224" t="s">
        <v>2</v>
      </c>
      <c r="B29" s="231" t="s">
        <v>3</v>
      </c>
      <c r="O29" s="232"/>
      <c r="P29" s="221"/>
      <c r="Q29" s="221"/>
    </row>
    <row r="30" spans="1:22">
      <c r="A30" s="224"/>
      <c r="B30" s="341"/>
      <c r="C30" s="342"/>
      <c r="D30" s="284" t="s">
        <v>801</v>
      </c>
      <c r="E30" s="285"/>
      <c r="F30" s="286"/>
      <c r="G30" s="341"/>
      <c r="H30" s="342"/>
      <c r="I30" s="292" t="s">
        <v>803</v>
      </c>
      <c r="J30" s="293"/>
      <c r="T30" s="234"/>
    </row>
    <row r="31" spans="1:22">
      <c r="A31" s="224"/>
      <c r="B31" s="335"/>
      <c r="C31" s="336"/>
      <c r="D31" s="253" t="s">
        <v>830</v>
      </c>
      <c r="E31" s="217"/>
      <c r="F31" s="287"/>
      <c r="G31" s="335"/>
      <c r="H31" s="336"/>
      <c r="I31" s="233" t="s">
        <v>831</v>
      </c>
      <c r="J31" s="287"/>
    </row>
    <row r="32" spans="1:22">
      <c r="A32" s="224"/>
      <c r="B32" s="335"/>
      <c r="C32" s="336"/>
      <c r="D32" s="253" t="s">
        <v>845</v>
      </c>
      <c r="E32" s="217"/>
      <c r="F32" s="288"/>
      <c r="G32" s="335"/>
      <c r="H32" s="336"/>
      <c r="I32" s="233" t="s">
        <v>850</v>
      </c>
      <c r="J32" s="287"/>
    </row>
    <row r="33" spans="1:44">
      <c r="A33" s="224"/>
      <c r="B33" s="335"/>
      <c r="C33" s="336"/>
      <c r="D33" s="253" t="s">
        <v>821</v>
      </c>
      <c r="E33" s="217"/>
      <c r="F33" s="288"/>
      <c r="G33" s="335"/>
      <c r="H33" s="336"/>
      <c r="I33" s="233" t="s">
        <v>827</v>
      </c>
      <c r="J33" s="287"/>
    </row>
    <row r="34" spans="1:44" ht="13.5" thickBot="1">
      <c r="A34" s="224"/>
      <c r="B34" s="339"/>
      <c r="C34" s="340"/>
      <c r="D34" s="289" t="s">
        <v>851</v>
      </c>
      <c r="E34" s="290"/>
      <c r="F34" s="291"/>
      <c r="G34" s="339"/>
      <c r="H34" s="340"/>
      <c r="I34" s="294" t="s">
        <v>852</v>
      </c>
      <c r="J34" s="291"/>
    </row>
    <row r="35" spans="1:44">
      <c r="A35" s="215"/>
      <c r="N35" s="392"/>
      <c r="O35" s="392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34"/>
    </row>
    <row r="36" spans="1:44" ht="13.5" thickBot="1">
      <c r="A36" s="235" t="s">
        <v>4</v>
      </c>
      <c r="B36" s="223"/>
      <c r="C36" s="229"/>
      <c r="D36" s="280"/>
      <c r="E36" s="280"/>
      <c r="F36" s="280"/>
      <c r="G36" s="217"/>
      <c r="H36" s="217"/>
      <c r="I36" s="217"/>
      <c r="J36" s="217"/>
      <c r="Z36" s="283"/>
      <c r="AA36" s="38"/>
      <c r="AD36" s="283"/>
      <c r="AE36" s="38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</row>
    <row r="37" spans="1:44">
      <c r="B37" s="341"/>
      <c r="C37" s="342"/>
      <c r="D37" s="284" t="s">
        <v>858</v>
      </c>
      <c r="E37" s="299"/>
      <c r="F37" s="293"/>
      <c r="G37" s="374"/>
      <c r="H37" s="334"/>
      <c r="I37" s="292" t="s">
        <v>869</v>
      </c>
      <c r="J37" s="286"/>
      <c r="N37" s="229"/>
      <c r="O37" s="221"/>
      <c r="P37" s="221"/>
      <c r="Q37" s="279"/>
      <c r="R37" s="221"/>
      <c r="S37" s="221"/>
      <c r="T37" s="221"/>
      <c r="U37" s="279"/>
      <c r="V37" s="221"/>
      <c r="W37" s="221"/>
      <c r="Z37" s="283"/>
      <c r="AA37" s="38"/>
      <c r="AD37" s="283"/>
      <c r="AE37" s="38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</row>
    <row r="38" spans="1:44" ht="13.5" thickBot="1">
      <c r="B38" s="388"/>
      <c r="C38" s="389"/>
      <c r="D38" s="294" t="str">
        <f>IF(G37="Nominal","&lt;- Efficency %","")</f>
        <v/>
      </c>
      <c r="E38" s="300"/>
      <c r="F38" s="298"/>
      <c r="G38" s="301"/>
      <c r="H38" s="302"/>
      <c r="I38" s="294"/>
      <c r="J38" s="298"/>
      <c r="N38" s="229"/>
      <c r="O38" s="221"/>
      <c r="P38" s="221"/>
      <c r="Q38" s="279"/>
      <c r="R38" s="221"/>
      <c r="S38" s="221"/>
      <c r="T38" s="221"/>
      <c r="U38" s="279"/>
      <c r="V38" s="221"/>
      <c r="W38" s="221"/>
      <c r="Z38" s="283"/>
      <c r="AA38" s="38"/>
      <c r="AD38" s="283"/>
      <c r="AE38" s="38"/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</row>
    <row r="39" spans="1:44">
      <c r="B39" s="217"/>
      <c r="C39" s="217"/>
      <c r="D39" s="217"/>
      <c r="E39" s="217"/>
      <c r="F39" s="217"/>
      <c r="G39" s="217"/>
      <c r="H39" s="217"/>
      <c r="I39" s="217"/>
      <c r="J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</row>
    <row r="40" spans="1:44">
      <c r="A40" s="235" t="s">
        <v>5</v>
      </c>
      <c r="B40" s="231" t="s">
        <v>32</v>
      </c>
      <c r="C40" s="229"/>
      <c r="D40" s="365"/>
      <c r="E40" s="366"/>
      <c r="F40" s="282"/>
      <c r="G40" s="34"/>
      <c r="H40" s="34"/>
      <c r="I40" s="34"/>
      <c r="J40" s="34"/>
      <c r="K40" s="34"/>
      <c r="M40" s="283"/>
      <c r="N40" s="283"/>
      <c r="O40" s="283"/>
      <c r="P40" s="283"/>
      <c r="Q40" s="283"/>
      <c r="R40" s="283"/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</row>
    <row r="41" spans="1:44" ht="13.5" thickBot="1">
      <c r="A41" s="235"/>
      <c r="B41" s="231" t="s">
        <v>879</v>
      </c>
      <c r="C41" s="229"/>
      <c r="D41" s="277"/>
      <c r="E41" s="278"/>
      <c r="F41" s="282"/>
      <c r="G41" s="231" t="str">
        <f>IF(B27="Liquid","","Gas Properties")</f>
        <v>Gas Properties</v>
      </c>
      <c r="H41" s="34"/>
      <c r="I41" s="34"/>
      <c r="J41" s="34"/>
      <c r="K41" s="34"/>
      <c r="M41" s="283"/>
      <c r="N41" s="283"/>
      <c r="O41" s="283"/>
      <c r="P41" s="283"/>
      <c r="Q41" s="283"/>
      <c r="R41" s="283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</row>
    <row r="42" spans="1:44">
      <c r="A42" s="235"/>
      <c r="B42" s="341"/>
      <c r="C42" s="342"/>
      <c r="D42" s="284" t="s">
        <v>870</v>
      </c>
      <c r="E42" s="299"/>
      <c r="F42" s="293"/>
      <c r="G42" s="374"/>
      <c r="H42" s="334"/>
      <c r="I42" s="304" t="str">
        <f>IF(B27="Liquid","","&lt;- Compressibility")</f>
        <v>&lt;- Compressibility</v>
      </c>
      <c r="J42" s="286"/>
      <c r="K42" s="238"/>
      <c r="L42" s="34"/>
      <c r="M42" s="283"/>
      <c r="N42" s="239"/>
      <c r="O42" s="240"/>
      <c r="P42" s="241"/>
      <c r="Q42" s="238"/>
      <c r="R42" s="239"/>
      <c r="S42" s="240"/>
      <c r="T42" s="240"/>
      <c r="U42" s="241"/>
      <c r="V42" s="238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</row>
    <row r="43" spans="1:44">
      <c r="A43" s="235"/>
      <c r="B43" s="335"/>
      <c r="C43" s="336"/>
      <c r="D43" s="253" t="s">
        <v>881</v>
      </c>
      <c r="E43" s="217"/>
      <c r="F43" s="303"/>
      <c r="G43" s="390"/>
      <c r="H43" s="362"/>
      <c r="I43" s="237" t="str">
        <f>IF(B27="Liquid","","&lt;- Molecular Wt")</f>
        <v>&lt;- Molecular Wt</v>
      </c>
      <c r="J43" s="296"/>
      <c r="K43" s="238"/>
      <c r="L43" s="34"/>
      <c r="M43" s="283"/>
      <c r="N43" s="239"/>
      <c r="O43" s="240"/>
      <c r="P43" s="241"/>
      <c r="Q43" s="238"/>
      <c r="R43" s="239"/>
      <c r="S43" s="240"/>
      <c r="T43" s="240"/>
      <c r="U43" s="241"/>
      <c r="V43" s="238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</row>
    <row r="44" spans="1:44" ht="13.5" thickBot="1">
      <c r="A44" s="242"/>
      <c r="B44" s="339"/>
      <c r="C44" s="340"/>
      <c r="D44" s="289" t="s">
        <v>880</v>
      </c>
      <c r="E44" s="290"/>
      <c r="F44" s="291"/>
      <c r="G44" s="391"/>
      <c r="H44" s="386"/>
      <c r="I44" s="305" t="str">
        <f>IF(B27="Liquid","","&lt;- Gas Specific Gravity")</f>
        <v>&lt;- Gas Specific Gravity</v>
      </c>
      <c r="J44" s="298"/>
      <c r="K44" s="238"/>
      <c r="L44" s="34"/>
      <c r="M44" s="283"/>
      <c r="N44" s="243"/>
      <c r="O44" s="230"/>
      <c r="P44" s="365"/>
      <c r="Q44" s="366"/>
      <c r="R44" s="244"/>
      <c r="S44" s="244"/>
      <c r="T44" s="245"/>
      <c r="U44" s="382"/>
      <c r="V44" s="381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</row>
    <row r="45" spans="1:44">
      <c r="A45" s="246"/>
      <c r="I45" s="247"/>
      <c r="K45" s="34"/>
      <c r="L45" s="34"/>
      <c r="M45" s="283"/>
      <c r="N45" s="248"/>
      <c r="O45" s="230"/>
      <c r="P45" s="365"/>
      <c r="Q45" s="366"/>
      <c r="R45" s="248"/>
      <c r="S45" s="244"/>
      <c r="T45" s="245"/>
      <c r="U45" s="244"/>
      <c r="V45" s="244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</row>
    <row r="46" spans="1:44" ht="13.5" thickBot="1">
      <c r="A46" s="249" t="s">
        <v>8</v>
      </c>
      <c r="B46" s="250" t="s">
        <v>6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283"/>
      <c r="N46" s="283"/>
      <c r="O46" s="283"/>
      <c r="P46" s="283"/>
      <c r="Q46" s="283"/>
      <c r="R46" s="283"/>
      <c r="W46" s="283"/>
      <c r="Z46" s="283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</row>
    <row r="47" spans="1:44">
      <c r="B47" s="341"/>
      <c r="C47" s="342"/>
      <c r="D47" s="306" t="s">
        <v>887</v>
      </c>
      <c r="E47" s="299"/>
      <c r="F47" s="293"/>
      <c r="G47" s="341"/>
      <c r="H47" s="342"/>
      <c r="I47" s="306" t="s">
        <v>927</v>
      </c>
      <c r="J47" s="286"/>
      <c r="K47" s="280"/>
      <c r="L47" s="34"/>
      <c r="M47" s="283"/>
      <c r="N47" s="283"/>
      <c r="O47" s="283"/>
      <c r="P47" s="246"/>
      <c r="Q47" s="252"/>
      <c r="R47" s="279"/>
      <c r="S47" s="365"/>
      <c r="T47" s="366"/>
      <c r="U47" s="34"/>
      <c r="V47" s="215"/>
      <c r="W47" s="279"/>
      <c r="X47" s="382"/>
      <c r="Y47" s="381"/>
      <c r="Z47" s="283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</row>
    <row r="48" spans="1:44">
      <c r="B48" s="335"/>
      <c r="C48" s="336"/>
      <c r="D48" s="254" t="s">
        <v>888</v>
      </c>
      <c r="E48" s="217"/>
      <c r="F48" s="287"/>
      <c r="G48" s="335"/>
      <c r="H48" s="336"/>
      <c r="I48" s="254" t="s">
        <v>928</v>
      </c>
      <c r="J48" s="296"/>
      <c r="K48" s="280"/>
      <c r="L48" s="34"/>
      <c r="M48" s="283"/>
      <c r="N48" s="283"/>
      <c r="O48" s="283"/>
      <c r="P48" s="246"/>
      <c r="Q48" s="252"/>
      <c r="R48" s="279"/>
      <c r="S48" s="365"/>
      <c r="T48" s="366"/>
      <c r="U48" s="34"/>
      <c r="V48" s="215"/>
      <c r="W48" s="279"/>
      <c r="X48" s="382"/>
      <c r="Y48" s="381"/>
      <c r="Z48" s="283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34"/>
    </row>
    <row r="49" spans="1:44">
      <c r="B49" s="335"/>
      <c r="C49" s="336"/>
      <c r="D49" s="251" t="s">
        <v>889</v>
      </c>
      <c r="E49" s="217"/>
      <c r="F49" s="287"/>
      <c r="G49" s="347"/>
      <c r="H49" s="348"/>
      <c r="I49" s="253" t="s">
        <v>929</v>
      </c>
      <c r="J49" s="296"/>
      <c r="K49" s="280"/>
      <c r="L49" s="34"/>
      <c r="M49" s="283"/>
      <c r="N49" s="283"/>
      <c r="O49" s="283"/>
      <c r="P49" s="246"/>
      <c r="Q49" s="252"/>
      <c r="R49" s="279"/>
      <c r="S49" s="382"/>
      <c r="T49" s="381"/>
      <c r="U49" s="34"/>
      <c r="V49" s="215"/>
      <c r="W49" s="279"/>
      <c r="X49" s="382"/>
      <c r="Y49" s="381"/>
      <c r="Z49" s="283"/>
      <c r="AH49" s="217"/>
      <c r="AI49" s="217"/>
      <c r="AJ49" s="217"/>
      <c r="AK49" s="217"/>
      <c r="AL49" s="217"/>
      <c r="AM49" s="217"/>
      <c r="AN49" s="217"/>
      <c r="AO49" s="217"/>
      <c r="AP49" s="217"/>
      <c r="AQ49" s="217"/>
      <c r="AR49" s="234"/>
    </row>
    <row r="50" spans="1:44">
      <c r="B50" s="335"/>
      <c r="C50" s="336"/>
      <c r="D50" s="254" t="str">
        <f>IF(B49="Horizontal","&lt;- Left Closure Style","&lt;- Top Closure Style")</f>
        <v>&lt;- Top Closure Style</v>
      </c>
      <c r="E50" s="217"/>
      <c r="F50" s="287"/>
      <c r="G50" s="335"/>
      <c r="H50" s="336"/>
      <c r="I50" s="254" t="str">
        <f>IF(B49="Horizontal","&lt;- Right Closure Style","&lt;- Btm Closure Style")</f>
        <v>&lt;- Btm Closure Style</v>
      </c>
      <c r="J50" s="296"/>
      <c r="K50" s="280"/>
      <c r="L50" s="34"/>
      <c r="M50" s="283"/>
      <c r="N50" s="283"/>
      <c r="O50" s="283"/>
      <c r="P50" s="246"/>
      <c r="Q50" s="34"/>
      <c r="R50" s="279"/>
      <c r="S50" s="393"/>
      <c r="T50" s="366"/>
      <c r="U50" s="34"/>
      <c r="V50" s="34"/>
      <c r="W50" s="279"/>
      <c r="X50" s="380"/>
      <c r="Y50" s="381"/>
      <c r="Z50" s="283"/>
    </row>
    <row r="51" spans="1:44" s="256" customFormat="1" ht="13.5" thickBot="1">
      <c r="A51" s="255"/>
      <c r="B51" s="339"/>
      <c r="C51" s="340"/>
      <c r="D51" s="289" t="str">
        <f>IF(B49="Horizontal","&lt;- Left Head Lift","&lt;- Top Head Lift")</f>
        <v>&lt;- Top Head Lift</v>
      </c>
      <c r="E51" s="307"/>
      <c r="F51" s="291"/>
      <c r="G51" s="339"/>
      <c r="H51" s="340"/>
      <c r="I51" s="289" t="str">
        <f>IF(B49="Horizontal","&lt;- Right Head Lift","&lt;- Btm Head Lift")</f>
        <v>&lt;- Btm Head Lift</v>
      </c>
      <c r="J51" s="308"/>
      <c r="K51" s="280"/>
      <c r="L51" s="257"/>
      <c r="M51" s="282"/>
      <c r="N51" s="282"/>
      <c r="O51" s="282"/>
      <c r="P51" s="258"/>
      <c r="R51" s="279"/>
      <c r="S51" s="382"/>
      <c r="T51" s="381"/>
      <c r="W51" s="252"/>
      <c r="X51" s="383"/>
      <c r="Y51" s="384"/>
      <c r="Z51" s="282"/>
      <c r="AA51" s="221"/>
      <c r="AB51" s="221"/>
      <c r="AC51" s="221"/>
      <c r="AD51" s="221"/>
      <c r="AE51" s="221"/>
    </row>
    <row r="52" spans="1:44">
      <c r="F52" s="236"/>
      <c r="G52" s="365"/>
      <c r="H52" s="366"/>
      <c r="K52" s="34"/>
      <c r="L52" s="34"/>
      <c r="M52" s="283"/>
      <c r="N52" s="283"/>
      <c r="O52" s="283"/>
      <c r="P52" s="246"/>
      <c r="Q52" s="283"/>
      <c r="R52" s="279"/>
      <c r="S52" s="382"/>
      <c r="T52" s="381"/>
      <c r="U52" s="283"/>
      <c r="V52" s="215"/>
      <c r="W52" s="252"/>
      <c r="X52" s="383"/>
      <c r="Y52" s="384"/>
      <c r="Z52" s="283"/>
    </row>
    <row r="53" spans="1:44" ht="13.5" thickBot="1">
      <c r="A53" s="249" t="s">
        <v>9</v>
      </c>
      <c r="B53" s="250" t="s">
        <v>1245</v>
      </c>
      <c r="F53" s="236"/>
      <c r="K53" s="34"/>
      <c r="L53" s="34"/>
      <c r="M53" s="283"/>
      <c r="N53" s="283"/>
      <c r="O53" s="283"/>
      <c r="P53" s="246"/>
      <c r="Q53" s="283"/>
      <c r="R53" s="279"/>
      <c r="S53" s="382"/>
      <c r="T53" s="381"/>
      <c r="U53" s="283"/>
      <c r="V53" s="232"/>
      <c r="W53" s="252"/>
      <c r="X53" s="383"/>
      <c r="Y53" s="384"/>
    </row>
    <row r="54" spans="1:44" ht="13.5" thickBot="1">
      <c r="B54" s="341"/>
      <c r="C54" s="342"/>
      <c r="D54" s="309" t="s">
        <v>939</v>
      </c>
      <c r="E54" s="299"/>
      <c r="F54" s="286"/>
      <c r="G54" s="345" t="str">
        <f>IF(AND(B30="",B54=""),"",IF(B54="",VLOOKUP(B30,UnitFluids,7),B54))</f>
        <v/>
      </c>
      <c r="H54" s="346"/>
      <c r="I54" s="309" t="s">
        <v>1159</v>
      </c>
      <c r="J54" s="286"/>
      <c r="K54" s="34"/>
      <c r="L54" s="34"/>
      <c r="M54" s="283"/>
      <c r="N54" s="283"/>
      <c r="O54" s="283"/>
      <c r="P54" s="246"/>
      <c r="Q54" s="283"/>
      <c r="R54" s="279"/>
      <c r="S54" s="382"/>
      <c r="T54" s="381"/>
      <c r="U54" s="283"/>
      <c r="V54" s="215"/>
      <c r="W54" s="252"/>
      <c r="X54" s="383"/>
      <c r="Y54" s="384"/>
    </row>
    <row r="55" spans="1:44" ht="13.5" thickBot="1">
      <c r="B55" s="343" t="str">
        <f>IF(AND(F55="",$B$54=""),"",IF(F55="",VLOOKUP('Data Sheet'!$B$54,UnitASMEMaterial,3),IF(F55="User Define","",F55)))</f>
        <v/>
      </c>
      <c r="C55" s="344"/>
      <c r="D55" s="217" t="s">
        <v>1019</v>
      </c>
      <c r="E55" s="217"/>
      <c r="F55" s="310"/>
      <c r="G55" s="343"/>
      <c r="H55" s="344"/>
      <c r="I55" s="217"/>
      <c r="J55" s="310"/>
      <c r="K55" s="34"/>
      <c r="L55" s="34"/>
      <c r="M55" s="283"/>
      <c r="N55" s="283"/>
      <c r="O55" s="283"/>
      <c r="P55" s="246"/>
      <c r="Q55" s="283"/>
      <c r="R55" s="279"/>
      <c r="S55" s="382"/>
      <c r="T55" s="381"/>
      <c r="U55" s="283"/>
      <c r="V55" s="232"/>
      <c r="W55" s="252"/>
      <c r="X55" s="383"/>
      <c r="Y55" s="384"/>
    </row>
    <row r="56" spans="1:44" ht="13.5" thickBot="1">
      <c r="A56" s="246"/>
      <c r="B56" s="343" t="str">
        <f>IF(AND(F56="",$B$54=""),"",IF(F56="",VLOOKUP('Data Sheet'!$B$54,UnitASMEMaterial,6),IF(F56="User Define","",F56)))</f>
        <v/>
      </c>
      <c r="C56" s="344"/>
      <c r="D56" s="253" t="s">
        <v>1024</v>
      </c>
      <c r="E56" s="217"/>
      <c r="F56" s="310"/>
      <c r="G56" s="343"/>
      <c r="H56" s="344"/>
      <c r="I56" s="221"/>
      <c r="J56" s="310"/>
      <c r="K56" s="34"/>
      <c r="L56" s="34"/>
      <c r="M56" s="283"/>
      <c r="N56" s="283"/>
      <c r="O56" s="283"/>
      <c r="P56" s="283"/>
      <c r="Q56" s="283"/>
      <c r="R56" s="282"/>
      <c r="S56" s="221"/>
      <c r="T56" s="221"/>
      <c r="W56" s="234"/>
      <c r="X56" s="234"/>
      <c r="Y56" s="234"/>
    </row>
    <row r="57" spans="1:44" ht="13.5" thickBot="1">
      <c r="A57" s="246"/>
      <c r="B57" s="343" t="str">
        <f>IF(AND(F57="",$B$54=""),"",IF(F57="",VLOOKUP('Data Sheet'!$B$54,UnitASMEMaterial,9),IF(F57="User Define","",F57)))</f>
        <v/>
      </c>
      <c r="C57" s="344"/>
      <c r="D57" s="251" t="s">
        <v>1025</v>
      </c>
      <c r="E57" s="217"/>
      <c r="F57" s="310"/>
      <c r="G57" s="343"/>
      <c r="H57" s="344"/>
      <c r="I57" s="251"/>
      <c r="J57" s="310"/>
      <c r="K57" s="34"/>
      <c r="AL57" s="21"/>
      <c r="AN57" s="259"/>
    </row>
    <row r="58" spans="1:44" ht="13.5" thickBot="1">
      <c r="A58" s="246"/>
      <c r="B58" s="343" t="str">
        <f>IF(AND(F58="",$B$54=""),"",IF(F58="",VLOOKUP('Data Sheet'!$B$54,UnitASMEMaterial,16),IF(F58="User Define","",F58)))</f>
        <v/>
      </c>
      <c r="C58" s="344"/>
      <c r="D58" s="251" t="s">
        <v>1026</v>
      </c>
      <c r="E58" s="217"/>
      <c r="F58" s="310"/>
      <c r="G58" s="343"/>
      <c r="H58" s="344"/>
      <c r="I58" s="251"/>
      <c r="J58" s="310"/>
      <c r="K58" s="34"/>
      <c r="AL58" s="21"/>
      <c r="AN58" s="259"/>
    </row>
    <row r="59" spans="1:44" ht="13.5" thickBot="1">
      <c r="A59" s="246"/>
      <c r="B59" s="343" t="str">
        <f>IF(AND(F59="",$B$54=""),"",IF(F59="",VLOOKUP('Data Sheet'!$B$54,UnitASMEMaterial,18),IF(F59="User Define","",F59)))</f>
        <v/>
      </c>
      <c r="C59" s="344"/>
      <c r="D59" s="311" t="s">
        <v>1027</v>
      </c>
      <c r="E59" s="290"/>
      <c r="F59" s="312"/>
      <c r="G59" s="343"/>
      <c r="H59" s="344"/>
      <c r="I59" s="311"/>
      <c r="J59" s="312"/>
      <c r="K59" s="34"/>
      <c r="N59" s="283"/>
      <c r="O59" s="283"/>
      <c r="AL59" s="21"/>
      <c r="AN59" s="259"/>
    </row>
    <row r="60" spans="1:44" ht="13.5" thickBot="1">
      <c r="A60" s="246"/>
      <c r="B60" s="337" t="s">
        <v>1246</v>
      </c>
      <c r="C60" s="338"/>
      <c r="D60" s="338"/>
      <c r="E60" s="338"/>
      <c r="F60" s="338"/>
      <c r="G60" s="338"/>
      <c r="H60" s="338"/>
      <c r="I60" s="338"/>
      <c r="J60" s="338"/>
      <c r="K60" s="34"/>
      <c r="N60" s="283"/>
      <c r="O60" s="283"/>
      <c r="AL60" s="21"/>
      <c r="AN60" s="259"/>
    </row>
    <row r="61" spans="1:44">
      <c r="A61" s="246"/>
      <c r="B61" s="341"/>
      <c r="C61" s="342"/>
      <c r="D61" s="309" t="str">
        <f>IF(B49="Horizontal","&lt;- Left Gasket Style","&lt;- Top Gasket Style")</f>
        <v>&lt;- Top Gasket Style</v>
      </c>
      <c r="E61" s="313"/>
      <c r="F61" s="320"/>
      <c r="G61" s="367"/>
      <c r="H61" s="342"/>
      <c r="I61" s="309" t="str">
        <f>IF(B49="Horizontal","&lt;- Right Gasket Style","&lt;- Btm Gasket Style")</f>
        <v>&lt;- Btm Gasket Style</v>
      </c>
      <c r="J61" s="315"/>
      <c r="AL61" s="21"/>
      <c r="AN61" s="259"/>
    </row>
    <row r="62" spans="1:44" ht="13.5" thickBot="1">
      <c r="A62" s="246"/>
      <c r="B62" s="339"/>
      <c r="C62" s="340"/>
      <c r="D62" s="316" t="str">
        <f>IF(B49="Horizontal","&lt;- Left Gasket Matl","&lt;- Top Gasket Matl")</f>
        <v>&lt;- Top Gasket Matl</v>
      </c>
      <c r="E62" s="317"/>
      <c r="F62" s="321"/>
      <c r="G62" s="368"/>
      <c r="H62" s="340"/>
      <c r="I62" s="316" t="str">
        <f>IF(B49="Horizontal","&lt;- Right Gasket Matl","&lt;- Btm Gasket Matl")</f>
        <v>&lt;- Btm Gasket Matl</v>
      </c>
      <c r="J62" s="319"/>
      <c r="AL62" s="21"/>
      <c r="AN62" s="259"/>
    </row>
    <row r="63" spans="1:44">
      <c r="A63" s="246"/>
      <c r="B63" s="279"/>
      <c r="C63" s="279"/>
      <c r="D63" s="280"/>
      <c r="E63" s="280"/>
      <c r="F63" s="283"/>
      <c r="G63" s="283"/>
      <c r="H63" s="283"/>
      <c r="I63" s="283"/>
      <c r="J63" s="34"/>
      <c r="AL63" s="21"/>
      <c r="AN63" s="259"/>
    </row>
    <row r="64" spans="1:44" ht="13.5" thickBot="1">
      <c r="A64" s="249" t="s">
        <v>11</v>
      </c>
      <c r="B64" s="231" t="s">
        <v>10</v>
      </c>
      <c r="AL64" s="21"/>
      <c r="AN64" s="259"/>
    </row>
    <row r="65" spans="1:40">
      <c r="A65" s="249"/>
      <c r="B65" s="333"/>
      <c r="C65" s="334"/>
      <c r="D65" s="299" t="s">
        <v>1160</v>
      </c>
      <c r="E65" s="299"/>
      <c r="F65" s="286"/>
      <c r="G65" s="333"/>
      <c r="H65" s="334"/>
      <c r="I65" s="299" t="s">
        <v>1162</v>
      </c>
      <c r="J65" s="286"/>
      <c r="AL65" s="21"/>
      <c r="AN65" s="259"/>
    </row>
    <row r="66" spans="1:40" ht="13.5" thickBot="1">
      <c r="A66" s="249"/>
      <c r="B66" s="385"/>
      <c r="C66" s="386"/>
      <c r="D66" s="290" t="s">
        <v>1161</v>
      </c>
      <c r="E66" s="290"/>
      <c r="F66" s="298"/>
      <c r="G66" s="297"/>
      <c r="H66" s="290"/>
      <c r="I66" s="290"/>
      <c r="J66" s="298"/>
      <c r="AL66" s="21"/>
      <c r="AN66" s="259"/>
    </row>
    <row r="67" spans="1:40">
      <c r="A67" s="249"/>
      <c r="B67" s="231"/>
      <c r="AL67" s="21"/>
      <c r="AN67" s="259"/>
    </row>
    <row r="68" spans="1:40" ht="13.5" thickBot="1">
      <c r="A68" s="249" t="s">
        <v>15</v>
      </c>
      <c r="B68" s="250" t="s">
        <v>12</v>
      </c>
      <c r="C68" s="34"/>
      <c r="AL68" s="21"/>
      <c r="AN68" s="30"/>
    </row>
    <row r="69" spans="1:40">
      <c r="A69" s="246"/>
      <c r="B69" s="333"/>
      <c r="C69" s="334"/>
      <c r="D69" s="299" t="s">
        <v>1167</v>
      </c>
      <c r="E69" s="314"/>
      <c r="F69" s="314"/>
      <c r="G69" s="333"/>
      <c r="H69" s="334"/>
      <c r="I69" s="299" t="s">
        <v>1168</v>
      </c>
      <c r="J69" s="295"/>
      <c r="K69" s="217"/>
      <c r="AL69" s="21"/>
      <c r="AN69" s="259"/>
    </row>
    <row r="70" spans="1:40">
      <c r="A70" s="246"/>
      <c r="B70" s="361"/>
      <c r="C70" s="362"/>
      <c r="D70" s="378" t="s">
        <v>1169</v>
      </c>
      <c r="E70" s="379"/>
      <c r="F70" s="379"/>
      <c r="G70" s="322"/>
      <c r="H70" s="282"/>
      <c r="I70" s="282"/>
      <c r="J70" s="303"/>
      <c r="K70" s="253"/>
      <c r="L70" s="221"/>
      <c r="Q70" s="279"/>
      <c r="R70" s="349"/>
      <c r="S70" s="350"/>
      <c r="T70" s="350"/>
      <c r="AL70" s="21"/>
      <c r="AN70" s="259"/>
    </row>
    <row r="71" spans="1:40" ht="13.5" thickBot="1">
      <c r="A71" s="246"/>
      <c r="B71" s="363"/>
      <c r="C71" s="364"/>
      <c r="D71" s="318" t="s">
        <v>1170</v>
      </c>
      <c r="E71" s="318"/>
      <c r="F71" s="318"/>
      <c r="G71" s="363"/>
      <c r="H71" s="364"/>
      <c r="I71" s="327" t="s">
        <v>1171</v>
      </c>
      <c r="J71" s="328"/>
      <c r="K71" s="217"/>
      <c r="L71" s="236"/>
      <c r="N71" s="283"/>
      <c r="O71" s="283"/>
      <c r="Q71" s="279"/>
      <c r="R71" s="349"/>
      <c r="S71" s="350"/>
      <c r="T71" s="350"/>
      <c r="AN71" s="259"/>
    </row>
    <row r="72" spans="1:40">
      <c r="A72" s="246"/>
      <c r="E72" s="34"/>
      <c r="F72" s="34"/>
      <c r="G72" s="282"/>
      <c r="H72" s="282"/>
      <c r="I72" s="282"/>
      <c r="J72" s="282"/>
      <c r="M72" s="283"/>
      <c r="N72" s="283"/>
      <c r="O72" s="283"/>
      <c r="P72" s="282"/>
      <c r="Q72" s="279"/>
      <c r="R72" s="349"/>
      <c r="S72" s="350"/>
      <c r="T72" s="350"/>
      <c r="AN72" s="259"/>
    </row>
    <row r="73" spans="1:40" ht="13.5" thickBot="1">
      <c r="A73" s="249" t="s">
        <v>34</v>
      </c>
      <c r="B73" s="250" t="s">
        <v>16</v>
      </c>
      <c r="E73" s="34"/>
      <c r="F73" s="34"/>
      <c r="G73" s="34"/>
      <c r="H73" s="34"/>
      <c r="I73" s="34"/>
      <c r="J73" s="34"/>
      <c r="L73" s="34"/>
      <c r="M73" s="283"/>
      <c r="N73" s="283"/>
      <c r="O73" s="283"/>
      <c r="P73" s="282"/>
      <c r="Q73" s="279"/>
      <c r="R73" s="349"/>
      <c r="S73" s="350"/>
      <c r="T73" s="350"/>
      <c r="AN73" s="259"/>
    </row>
    <row r="74" spans="1:40">
      <c r="A74" s="246"/>
      <c r="B74" s="374"/>
      <c r="C74" s="375"/>
      <c r="D74" s="309" t="s">
        <v>1172</v>
      </c>
      <c r="E74" s="314"/>
      <c r="F74" s="320"/>
      <c r="G74" s="374"/>
      <c r="H74" s="375"/>
      <c r="I74" s="358" t="s">
        <v>1176</v>
      </c>
      <c r="J74" s="359"/>
      <c r="K74" s="360"/>
      <c r="L74" s="34"/>
      <c r="M74" s="283"/>
      <c r="N74" s="283"/>
      <c r="O74" s="283"/>
      <c r="P74" s="283"/>
      <c r="Q74" s="283"/>
      <c r="R74" s="283"/>
      <c r="AN74" s="30"/>
    </row>
    <row r="75" spans="1:40">
      <c r="A75" s="246"/>
      <c r="B75" s="361"/>
      <c r="C75" s="362"/>
      <c r="D75" s="217" t="s">
        <v>1173</v>
      </c>
      <c r="E75" s="232"/>
      <c r="F75" s="323"/>
      <c r="G75" s="324"/>
      <c r="H75" s="282"/>
      <c r="I75" s="283"/>
      <c r="J75" s="283"/>
      <c r="K75" s="296"/>
      <c r="L75" s="34"/>
      <c r="M75" s="283"/>
      <c r="N75" s="283"/>
      <c r="O75" s="283"/>
      <c r="P75" s="283"/>
      <c r="Q75" s="283"/>
      <c r="R75" s="283"/>
      <c r="AN75" s="30"/>
    </row>
    <row r="76" spans="1:40">
      <c r="A76" s="215"/>
      <c r="B76" s="361"/>
      <c r="C76" s="362"/>
      <c r="D76" s="254" t="s">
        <v>1174</v>
      </c>
      <c r="E76" s="217"/>
      <c r="F76" s="296"/>
      <c r="G76" s="390"/>
      <c r="H76" s="404"/>
      <c r="I76" s="217" t="s">
        <v>1175</v>
      </c>
      <c r="J76" s="217"/>
      <c r="K76" s="325"/>
      <c r="L76" s="34"/>
      <c r="M76" s="283"/>
      <c r="N76" s="283"/>
      <c r="O76" s="283"/>
      <c r="P76" s="283"/>
      <c r="Q76" s="283"/>
      <c r="R76" s="283"/>
      <c r="AN76" s="30"/>
    </row>
    <row r="77" spans="1:40">
      <c r="A77" s="215"/>
      <c r="B77" s="361"/>
      <c r="C77" s="362"/>
      <c r="D77" s="254" t="s">
        <v>1177</v>
      </c>
      <c r="E77" s="217"/>
      <c r="F77" s="296"/>
      <c r="G77" s="390"/>
      <c r="H77" s="404"/>
      <c r="I77" s="217" t="s">
        <v>1181</v>
      </c>
      <c r="J77" s="217"/>
      <c r="K77" s="323"/>
      <c r="L77" s="34"/>
      <c r="M77" s="283"/>
      <c r="N77" s="283"/>
      <c r="O77" s="283"/>
      <c r="P77" s="246"/>
      <c r="Q77" s="215"/>
      <c r="R77" s="216"/>
      <c r="S77" s="215"/>
      <c r="T77" s="215"/>
      <c r="U77" s="236"/>
      <c r="V77" s="215"/>
      <c r="W77" s="281"/>
      <c r="X77" s="253"/>
      <c r="Y77" s="281"/>
      <c r="AN77" s="30"/>
    </row>
    <row r="78" spans="1:40">
      <c r="A78" s="215"/>
      <c r="B78" s="361"/>
      <c r="C78" s="362"/>
      <c r="D78" s="405" t="s">
        <v>1178</v>
      </c>
      <c r="E78" s="379"/>
      <c r="F78" s="406"/>
      <c r="G78" s="390"/>
      <c r="H78" s="404"/>
      <c r="I78" s="217" t="s">
        <v>1182</v>
      </c>
      <c r="J78" s="217"/>
      <c r="K78" s="326"/>
      <c r="L78" s="34"/>
      <c r="M78" s="283"/>
      <c r="N78" s="283"/>
      <c r="O78" s="283"/>
      <c r="P78" s="246"/>
      <c r="Q78" s="34"/>
      <c r="R78" s="279"/>
      <c r="S78" s="349"/>
      <c r="T78" s="350"/>
      <c r="U78" s="280"/>
      <c r="V78" s="279"/>
      <c r="W78" s="349"/>
      <c r="X78" s="350"/>
      <c r="Y78" s="350"/>
      <c r="AN78" s="30"/>
    </row>
    <row r="79" spans="1:40">
      <c r="A79" s="215"/>
      <c r="B79" s="361"/>
      <c r="C79" s="362"/>
      <c r="D79" s="405" t="s">
        <v>1179</v>
      </c>
      <c r="E79" s="379"/>
      <c r="F79" s="406"/>
      <c r="G79" s="390"/>
      <c r="H79" s="404"/>
      <c r="I79" s="217" t="s">
        <v>1183</v>
      </c>
      <c r="J79" s="217"/>
      <c r="K79" s="326"/>
      <c r="L79" s="34"/>
      <c r="M79" s="283"/>
      <c r="N79" s="283"/>
      <c r="O79" s="283"/>
      <c r="P79" s="246"/>
      <c r="Q79" s="34"/>
      <c r="R79" s="279"/>
      <c r="S79" s="349"/>
      <c r="T79" s="350"/>
      <c r="U79" s="221"/>
      <c r="V79" s="279"/>
      <c r="W79" s="349"/>
      <c r="X79" s="350"/>
      <c r="Y79" s="350"/>
      <c r="AN79" s="30"/>
    </row>
    <row r="80" spans="1:40" ht="13.5" thickBot="1">
      <c r="A80" s="215"/>
      <c r="B80" s="363"/>
      <c r="C80" s="364"/>
      <c r="D80" s="316" t="s">
        <v>1180</v>
      </c>
      <c r="E80" s="290"/>
      <c r="F80" s="298"/>
      <c r="G80" s="402"/>
      <c r="H80" s="403"/>
      <c r="I80" s="355" t="s">
        <v>1184</v>
      </c>
      <c r="J80" s="356"/>
      <c r="K80" s="357"/>
      <c r="L80" s="34"/>
      <c r="M80" s="283"/>
      <c r="N80" s="283"/>
      <c r="O80" s="283"/>
      <c r="P80" s="246"/>
      <c r="Q80" s="34"/>
      <c r="R80" s="260"/>
      <c r="S80" s="349"/>
      <c r="T80" s="350"/>
      <c r="U80" s="221"/>
      <c r="V80" s="279"/>
      <c r="W80" s="349"/>
      <c r="X80" s="350"/>
      <c r="Y80" s="350"/>
      <c r="AN80" s="30"/>
    </row>
    <row r="81" spans="1:40">
      <c r="A81" s="215"/>
      <c r="K81" s="34"/>
      <c r="L81" s="34"/>
      <c r="M81" s="283"/>
      <c r="N81" s="283"/>
      <c r="O81" s="283"/>
      <c r="P81" s="246"/>
      <c r="Q81" s="34"/>
      <c r="R81" s="261"/>
      <c r="S81" s="349"/>
      <c r="T81" s="350"/>
      <c r="U81" s="221"/>
      <c r="V81" s="279"/>
      <c r="W81" s="349"/>
      <c r="X81" s="350"/>
      <c r="Y81" s="350"/>
      <c r="AC81" s="254"/>
      <c r="AN81" s="30"/>
    </row>
    <row r="82" spans="1:40" ht="13.5" thickBot="1">
      <c r="A82" s="249" t="s">
        <v>1247</v>
      </c>
      <c r="B82" s="262" t="s">
        <v>17</v>
      </c>
      <c r="C82" s="34"/>
      <c r="D82" s="34"/>
      <c r="E82" s="34"/>
      <c r="F82" s="34"/>
      <c r="G82" s="34"/>
      <c r="H82" s="34"/>
      <c r="I82" s="34"/>
      <c r="K82" s="34"/>
      <c r="L82" s="34"/>
      <c r="M82" s="283"/>
      <c r="N82" s="283"/>
      <c r="O82" s="283"/>
      <c r="P82" s="246"/>
      <c r="Q82" s="34"/>
      <c r="R82" s="261"/>
      <c r="S82" s="349"/>
      <c r="T82" s="350"/>
      <c r="U82" s="221"/>
      <c r="V82" s="279"/>
      <c r="W82" s="349"/>
      <c r="X82" s="350"/>
      <c r="Y82" s="350"/>
      <c r="AC82" s="254"/>
      <c r="AN82" s="30"/>
    </row>
    <row r="83" spans="1:40">
      <c r="A83" s="246"/>
      <c r="B83" s="353" t="s">
        <v>18</v>
      </c>
      <c r="C83" s="369" t="s">
        <v>19</v>
      </c>
      <c r="D83" s="370"/>
      <c r="E83" s="369" t="s">
        <v>20</v>
      </c>
      <c r="F83" s="369" t="s">
        <v>1226</v>
      </c>
      <c r="G83" s="370"/>
      <c r="H83" s="369" t="s">
        <v>21</v>
      </c>
      <c r="I83" s="351" t="s">
        <v>23</v>
      </c>
      <c r="K83" s="34"/>
      <c r="L83" s="34"/>
      <c r="M83" s="283"/>
      <c r="N83" s="283"/>
      <c r="O83" s="283"/>
      <c r="P83" s="246"/>
      <c r="Q83" s="34"/>
      <c r="R83" s="279"/>
      <c r="S83" s="349"/>
      <c r="T83" s="350"/>
      <c r="U83" s="221"/>
      <c r="V83" s="279"/>
      <c r="W83" s="349"/>
      <c r="X83" s="350"/>
      <c r="Y83" s="350"/>
      <c r="AC83" s="254"/>
      <c r="AN83" s="30"/>
    </row>
    <row r="84" spans="1:40" ht="13.5" thickBot="1">
      <c r="A84" s="246"/>
      <c r="B84" s="354"/>
      <c r="C84" s="371"/>
      <c r="D84" s="371"/>
      <c r="E84" s="371"/>
      <c r="F84" s="371"/>
      <c r="G84" s="371"/>
      <c r="H84" s="371"/>
      <c r="I84" s="352"/>
      <c r="K84" s="34"/>
      <c r="L84" s="34"/>
      <c r="M84" s="283"/>
      <c r="N84" s="283"/>
      <c r="O84" s="283"/>
      <c r="P84" s="283"/>
      <c r="Q84" s="283"/>
      <c r="R84" s="283"/>
      <c r="AC84" s="254"/>
      <c r="AN84" s="30"/>
    </row>
    <row r="85" spans="1:40" ht="13.5" thickTop="1">
      <c r="A85" s="246"/>
      <c r="B85" s="263" t="s">
        <v>24</v>
      </c>
      <c r="C85" s="411"/>
      <c r="D85" s="412"/>
      <c r="E85" s="268"/>
      <c r="F85" s="413"/>
      <c r="G85" s="414"/>
      <c r="H85" s="269"/>
      <c r="I85" s="270"/>
      <c r="J85" s="34"/>
      <c r="K85" s="34"/>
      <c r="L85" s="34"/>
      <c r="M85" s="283"/>
      <c r="N85" s="283"/>
      <c r="O85" s="283"/>
      <c r="P85" s="283"/>
      <c r="Q85" s="283"/>
      <c r="R85" s="283"/>
      <c r="AC85" s="254"/>
      <c r="AN85" s="30"/>
    </row>
    <row r="86" spans="1:40">
      <c r="A86" s="246"/>
      <c r="B86" s="264" t="s">
        <v>25</v>
      </c>
      <c r="C86" s="376"/>
      <c r="D86" s="377"/>
      <c r="E86" s="271"/>
      <c r="F86" s="400"/>
      <c r="G86" s="401"/>
      <c r="H86" s="272"/>
      <c r="I86" s="273"/>
      <c r="J86" s="34"/>
      <c r="K86" s="34"/>
      <c r="L86" s="34"/>
      <c r="M86" s="283"/>
      <c r="N86" s="283"/>
      <c r="O86" s="283"/>
      <c r="P86" s="283"/>
      <c r="Q86" s="283"/>
      <c r="R86" s="283"/>
      <c r="AC86" s="254"/>
      <c r="AN86" s="30"/>
    </row>
    <row r="87" spans="1:40">
      <c r="A87" s="246"/>
      <c r="B87" s="264" t="s">
        <v>26</v>
      </c>
      <c r="C87" s="376"/>
      <c r="D87" s="377"/>
      <c r="E87" s="271"/>
      <c r="F87" s="400"/>
      <c r="G87" s="401"/>
      <c r="H87" s="272"/>
      <c r="I87" s="273"/>
      <c r="J87" s="34"/>
      <c r="K87" s="283"/>
      <c r="L87" s="283"/>
      <c r="M87" s="283"/>
      <c r="N87" s="283"/>
      <c r="O87" s="283"/>
      <c r="P87" s="283"/>
      <c r="AA87" s="254"/>
      <c r="AD87" s="215"/>
      <c r="AE87" s="215"/>
      <c r="AL87" s="30"/>
    </row>
    <row r="88" spans="1:40">
      <c r="A88" s="246"/>
      <c r="B88" s="264" t="s">
        <v>27</v>
      </c>
      <c r="C88" s="376"/>
      <c r="D88" s="377"/>
      <c r="E88" s="271"/>
      <c r="F88" s="400"/>
      <c r="G88" s="401"/>
      <c r="H88" s="272"/>
      <c r="I88" s="273"/>
      <c r="J88" s="34"/>
      <c r="K88" s="283"/>
      <c r="L88" s="283"/>
      <c r="M88" s="283"/>
      <c r="N88" s="283"/>
      <c r="O88" s="283"/>
      <c r="P88" s="283"/>
      <c r="AA88" s="254"/>
      <c r="AD88" s="215"/>
      <c r="AE88" s="215"/>
      <c r="AL88" s="30"/>
    </row>
    <row r="89" spans="1:40">
      <c r="A89" s="246"/>
      <c r="B89" s="264" t="s">
        <v>28</v>
      </c>
      <c r="C89" s="376"/>
      <c r="D89" s="377"/>
      <c r="E89" s="271"/>
      <c r="F89" s="400"/>
      <c r="G89" s="401"/>
      <c r="H89" s="272"/>
      <c r="I89" s="273"/>
      <c r="J89" s="34"/>
      <c r="K89" s="283"/>
      <c r="L89" s="283"/>
      <c r="M89" s="283"/>
      <c r="N89" s="283"/>
      <c r="O89" s="283"/>
      <c r="P89" s="283"/>
      <c r="AA89" s="254"/>
      <c r="AD89" s="215"/>
      <c r="AE89" s="215"/>
      <c r="AL89" s="30"/>
    </row>
    <row r="90" spans="1:40">
      <c r="A90" s="246"/>
      <c r="B90" s="264" t="s">
        <v>29</v>
      </c>
      <c r="C90" s="376"/>
      <c r="D90" s="377"/>
      <c r="E90" s="271"/>
      <c r="F90" s="400"/>
      <c r="G90" s="401"/>
      <c r="H90" s="272"/>
      <c r="I90" s="273"/>
      <c r="J90" s="34"/>
      <c r="K90" s="283"/>
      <c r="L90" s="283"/>
      <c r="M90" s="283"/>
      <c r="N90" s="283"/>
      <c r="O90" s="283"/>
      <c r="P90" s="283"/>
      <c r="AA90" s="254"/>
      <c r="AD90" s="215"/>
      <c r="AE90" s="215"/>
      <c r="AL90" s="30"/>
    </row>
    <row r="91" spans="1:40">
      <c r="A91" s="246"/>
      <c r="B91" s="264" t="s">
        <v>98</v>
      </c>
      <c r="C91" s="376"/>
      <c r="D91" s="377"/>
      <c r="E91" s="271"/>
      <c r="F91" s="400"/>
      <c r="G91" s="401"/>
      <c r="H91" s="272"/>
      <c r="I91" s="273"/>
      <c r="J91" s="34"/>
      <c r="K91" s="283"/>
      <c r="L91" s="283"/>
      <c r="M91" s="283"/>
      <c r="N91" s="283"/>
      <c r="O91" s="283"/>
      <c r="P91" s="283"/>
      <c r="AA91" s="254"/>
      <c r="AD91" s="215"/>
      <c r="AE91" s="215"/>
      <c r="AL91" s="30"/>
    </row>
    <row r="92" spans="1:40">
      <c r="A92" s="246"/>
      <c r="B92" s="264" t="s">
        <v>99</v>
      </c>
      <c r="C92" s="376"/>
      <c r="D92" s="377"/>
      <c r="E92" s="271"/>
      <c r="F92" s="400"/>
      <c r="G92" s="401"/>
      <c r="H92" s="272"/>
      <c r="I92" s="273"/>
      <c r="J92" s="34"/>
      <c r="K92" s="283"/>
      <c r="L92" s="283"/>
      <c r="M92" s="283"/>
      <c r="N92" s="283"/>
      <c r="O92" s="283"/>
      <c r="P92" s="283"/>
      <c r="AA92" s="254"/>
      <c r="AD92" s="215"/>
      <c r="AE92" s="215"/>
      <c r="AL92" s="30"/>
    </row>
    <row r="93" spans="1:40">
      <c r="A93" s="246"/>
      <c r="B93" s="264" t="s">
        <v>100</v>
      </c>
      <c r="C93" s="376"/>
      <c r="D93" s="377"/>
      <c r="E93" s="271"/>
      <c r="F93" s="400"/>
      <c r="G93" s="401"/>
      <c r="H93" s="272"/>
      <c r="I93" s="273"/>
      <c r="J93" s="34"/>
      <c r="K93" s="283"/>
      <c r="L93" s="283"/>
      <c r="M93" s="283"/>
      <c r="N93" s="283"/>
      <c r="O93" s="283"/>
      <c r="P93" s="283"/>
      <c r="AA93" s="254"/>
      <c r="AD93" s="215"/>
      <c r="AE93" s="215"/>
      <c r="AL93" s="30"/>
    </row>
    <row r="94" spans="1:40">
      <c r="A94" s="246"/>
      <c r="B94" s="264" t="s">
        <v>101</v>
      </c>
      <c r="C94" s="376"/>
      <c r="D94" s="377"/>
      <c r="E94" s="271"/>
      <c r="F94" s="400"/>
      <c r="G94" s="401"/>
      <c r="H94" s="272"/>
      <c r="I94" s="273"/>
      <c r="J94" s="34"/>
      <c r="K94" s="283"/>
      <c r="L94" s="283"/>
      <c r="M94" s="283"/>
      <c r="N94" s="283"/>
      <c r="O94" s="283"/>
      <c r="P94" s="283"/>
      <c r="AA94" s="254"/>
      <c r="AD94" s="215"/>
      <c r="AE94" s="215"/>
      <c r="AL94" s="30"/>
    </row>
    <row r="95" spans="1:40">
      <c r="A95" s="246"/>
      <c r="B95" s="264" t="s">
        <v>102</v>
      </c>
      <c r="C95" s="376"/>
      <c r="D95" s="377"/>
      <c r="E95" s="271"/>
      <c r="F95" s="400"/>
      <c r="G95" s="401"/>
      <c r="H95" s="272"/>
      <c r="I95" s="273"/>
      <c r="J95" s="34"/>
      <c r="K95" s="283"/>
      <c r="L95" s="283"/>
      <c r="M95" s="283"/>
      <c r="N95" s="283"/>
      <c r="O95" s="283"/>
      <c r="P95" s="283"/>
      <c r="AA95" s="254"/>
      <c r="AD95" s="215"/>
      <c r="AE95" s="215"/>
      <c r="AL95" s="30"/>
    </row>
    <row r="96" spans="1:40">
      <c r="A96" s="246"/>
      <c r="B96" s="264" t="s">
        <v>103</v>
      </c>
      <c r="C96" s="376"/>
      <c r="D96" s="377"/>
      <c r="E96" s="271"/>
      <c r="F96" s="400"/>
      <c r="G96" s="401"/>
      <c r="H96" s="272"/>
      <c r="I96" s="273"/>
      <c r="J96" s="34"/>
      <c r="K96" s="283"/>
      <c r="L96" s="283"/>
      <c r="M96" s="283"/>
      <c r="N96" s="283"/>
      <c r="O96" s="283"/>
      <c r="P96" s="283"/>
      <c r="AA96" s="254"/>
      <c r="AD96" s="215"/>
      <c r="AE96" s="215"/>
      <c r="AL96" s="30"/>
    </row>
    <row r="97" spans="1:38">
      <c r="A97" s="246"/>
      <c r="B97" s="264" t="s">
        <v>104</v>
      </c>
      <c r="C97" s="376"/>
      <c r="D97" s="377"/>
      <c r="E97" s="271"/>
      <c r="F97" s="400"/>
      <c r="G97" s="401"/>
      <c r="H97" s="272"/>
      <c r="I97" s="273"/>
      <c r="J97" s="34"/>
      <c r="K97" s="283"/>
      <c r="L97" s="283"/>
      <c r="M97" s="283"/>
      <c r="N97" s="283"/>
      <c r="O97" s="283"/>
      <c r="P97" s="283"/>
      <c r="AA97" s="254"/>
      <c r="AD97" s="215"/>
      <c r="AE97" s="215"/>
      <c r="AL97" s="30"/>
    </row>
    <row r="98" spans="1:38">
      <c r="A98" s="246"/>
      <c r="B98" s="264" t="s">
        <v>105</v>
      </c>
      <c r="C98" s="376"/>
      <c r="D98" s="377"/>
      <c r="E98" s="271"/>
      <c r="F98" s="400"/>
      <c r="G98" s="401"/>
      <c r="H98" s="272"/>
      <c r="I98" s="273"/>
      <c r="J98" s="34"/>
      <c r="K98" s="283"/>
      <c r="L98" s="283"/>
      <c r="M98" s="283"/>
      <c r="N98" s="283"/>
      <c r="O98" s="283"/>
      <c r="P98" s="283"/>
      <c r="AA98" s="254"/>
      <c r="AD98" s="215"/>
      <c r="AE98" s="215"/>
      <c r="AL98" s="30"/>
    </row>
    <row r="99" spans="1:38">
      <c r="A99" s="246"/>
      <c r="B99" s="264" t="s">
        <v>106</v>
      </c>
      <c r="C99" s="376"/>
      <c r="D99" s="377"/>
      <c r="E99" s="271"/>
      <c r="F99" s="400"/>
      <c r="G99" s="401"/>
      <c r="H99" s="272"/>
      <c r="I99" s="273"/>
      <c r="J99" s="34"/>
      <c r="K99" s="283"/>
      <c r="L99" s="283"/>
      <c r="M99" s="283"/>
      <c r="N99" s="283"/>
      <c r="O99" s="283"/>
      <c r="P99" s="283"/>
      <c r="AA99" s="254"/>
      <c r="AD99" s="215"/>
      <c r="AE99" s="215"/>
      <c r="AL99" s="30"/>
    </row>
    <row r="100" spans="1:38">
      <c r="A100" s="246"/>
      <c r="B100" s="264" t="s">
        <v>107</v>
      </c>
      <c r="C100" s="376"/>
      <c r="D100" s="377"/>
      <c r="E100" s="271"/>
      <c r="F100" s="400"/>
      <c r="G100" s="401"/>
      <c r="H100" s="272"/>
      <c r="I100" s="273"/>
      <c r="J100" s="34"/>
      <c r="K100" s="283"/>
      <c r="L100" s="283"/>
      <c r="M100" s="283"/>
      <c r="N100" s="283"/>
      <c r="O100" s="283"/>
      <c r="P100" s="283"/>
      <c r="AA100" s="254"/>
      <c r="AD100" s="215"/>
      <c r="AE100" s="215"/>
      <c r="AL100" s="30"/>
    </row>
    <row r="101" spans="1:38">
      <c r="A101" s="246"/>
      <c r="B101" s="264" t="s">
        <v>108</v>
      </c>
      <c r="C101" s="376"/>
      <c r="D101" s="377"/>
      <c r="E101" s="271"/>
      <c r="F101" s="400"/>
      <c r="G101" s="401"/>
      <c r="H101" s="272"/>
      <c r="I101" s="273"/>
      <c r="J101" s="34"/>
      <c r="K101" s="283"/>
      <c r="L101" s="283"/>
      <c r="M101" s="283"/>
      <c r="N101" s="283"/>
      <c r="O101" s="283"/>
      <c r="P101" s="283"/>
      <c r="AA101" s="254"/>
      <c r="AD101" s="215"/>
      <c r="AE101" s="215"/>
      <c r="AL101" s="30"/>
    </row>
    <row r="102" spans="1:38">
      <c r="A102" s="246"/>
      <c r="B102" s="264" t="s">
        <v>109</v>
      </c>
      <c r="C102" s="376"/>
      <c r="D102" s="377"/>
      <c r="E102" s="271"/>
      <c r="F102" s="400"/>
      <c r="G102" s="401"/>
      <c r="H102" s="272"/>
      <c r="I102" s="273"/>
      <c r="J102" s="34"/>
      <c r="K102" s="283"/>
      <c r="L102" s="283"/>
      <c r="M102" s="283"/>
      <c r="N102" s="283"/>
      <c r="O102" s="283"/>
      <c r="P102" s="283"/>
      <c r="AA102" s="254"/>
      <c r="AD102" s="215"/>
      <c r="AE102" s="215"/>
      <c r="AL102" s="30"/>
    </row>
    <row r="103" spans="1:38">
      <c r="A103" s="246"/>
      <c r="B103" s="264" t="s">
        <v>110</v>
      </c>
      <c r="C103" s="376"/>
      <c r="D103" s="377"/>
      <c r="E103" s="271"/>
      <c r="F103" s="400"/>
      <c r="G103" s="401"/>
      <c r="H103" s="272"/>
      <c r="I103" s="273"/>
      <c r="J103" s="34"/>
      <c r="K103" s="283"/>
      <c r="L103" s="283"/>
      <c r="M103" s="283"/>
      <c r="N103" s="283"/>
      <c r="O103" s="283"/>
      <c r="P103" s="283"/>
      <c r="AA103" s="254"/>
      <c r="AD103" s="215"/>
      <c r="AE103" s="215"/>
      <c r="AL103" s="30"/>
    </row>
    <row r="104" spans="1:38">
      <c r="A104" s="246"/>
      <c r="B104" s="264" t="s">
        <v>111</v>
      </c>
      <c r="C104" s="376"/>
      <c r="D104" s="377"/>
      <c r="E104" s="271"/>
      <c r="F104" s="400"/>
      <c r="G104" s="401"/>
      <c r="H104" s="272"/>
      <c r="I104" s="273"/>
      <c r="J104" s="34"/>
      <c r="K104" s="283"/>
      <c r="L104" s="283"/>
      <c r="M104" s="283"/>
      <c r="N104" s="283"/>
      <c r="O104" s="283"/>
      <c r="P104" s="283"/>
      <c r="AA104" s="254"/>
      <c r="AD104" s="215"/>
      <c r="AE104" s="215"/>
      <c r="AL104" s="30"/>
    </row>
    <row r="105" spans="1:38">
      <c r="A105" s="246"/>
      <c r="B105" s="264" t="s">
        <v>112</v>
      </c>
      <c r="C105" s="376"/>
      <c r="D105" s="377"/>
      <c r="E105" s="271"/>
      <c r="F105" s="400"/>
      <c r="G105" s="401"/>
      <c r="H105" s="272"/>
      <c r="I105" s="273"/>
      <c r="J105" s="34"/>
      <c r="K105" s="283"/>
      <c r="L105" s="283"/>
      <c r="M105" s="283"/>
      <c r="N105" s="283"/>
      <c r="O105" s="24"/>
      <c r="P105" s="24"/>
      <c r="AD105" s="215"/>
      <c r="AE105" s="215"/>
      <c r="AL105" s="30"/>
    </row>
    <row r="106" spans="1:38">
      <c r="A106" s="246"/>
      <c r="B106" s="264" t="s">
        <v>113</v>
      </c>
      <c r="C106" s="376"/>
      <c r="D106" s="377"/>
      <c r="E106" s="271"/>
      <c r="F106" s="400"/>
      <c r="G106" s="401"/>
      <c r="H106" s="272"/>
      <c r="I106" s="273"/>
      <c r="J106" s="34"/>
      <c r="K106" s="283"/>
      <c r="L106" s="283"/>
      <c r="M106" s="283"/>
      <c r="N106" s="283"/>
      <c r="O106" s="25"/>
      <c r="P106" s="24"/>
      <c r="AD106" s="215"/>
      <c r="AE106" s="215"/>
      <c r="AL106" s="30"/>
    </row>
    <row r="107" spans="1:38">
      <c r="A107" s="246"/>
      <c r="B107" s="264" t="s">
        <v>114</v>
      </c>
      <c r="C107" s="376"/>
      <c r="D107" s="377"/>
      <c r="E107" s="271"/>
      <c r="F107" s="400"/>
      <c r="G107" s="401"/>
      <c r="H107" s="272"/>
      <c r="I107" s="273"/>
      <c r="J107" s="34"/>
      <c r="K107" s="283"/>
      <c r="L107" s="283"/>
      <c r="M107" s="283"/>
      <c r="N107" s="283"/>
      <c r="O107" s="26"/>
      <c r="P107" s="24"/>
      <c r="AD107" s="215"/>
      <c r="AE107" s="215"/>
    </row>
    <row r="108" spans="1:38">
      <c r="A108" s="246"/>
      <c r="B108" s="264" t="s">
        <v>115</v>
      </c>
      <c r="C108" s="376"/>
      <c r="D108" s="377"/>
      <c r="E108" s="271"/>
      <c r="F108" s="400"/>
      <c r="G108" s="401"/>
      <c r="H108" s="272"/>
      <c r="I108" s="273"/>
      <c r="J108" s="34"/>
      <c r="K108" s="283"/>
      <c r="L108" s="283"/>
      <c r="M108" s="283"/>
      <c r="N108" s="283"/>
      <c r="O108" s="27"/>
      <c r="P108" s="24"/>
      <c r="AD108" s="215"/>
      <c r="AE108" s="215"/>
    </row>
    <row r="109" spans="1:38">
      <c r="A109" s="246"/>
      <c r="B109" s="264" t="s">
        <v>116</v>
      </c>
      <c r="C109" s="376"/>
      <c r="D109" s="377"/>
      <c r="E109" s="271"/>
      <c r="F109" s="400"/>
      <c r="G109" s="401"/>
      <c r="H109" s="272"/>
      <c r="I109" s="273"/>
      <c r="J109" s="34"/>
      <c r="K109" s="283"/>
      <c r="L109" s="283"/>
      <c r="M109" s="283"/>
      <c r="N109" s="283"/>
      <c r="O109" s="28"/>
      <c r="P109" s="24"/>
      <c r="AD109" s="215"/>
      <c r="AE109" s="215"/>
    </row>
    <row r="110" spans="1:38">
      <c r="A110" s="246"/>
      <c r="B110" s="264" t="s">
        <v>117</v>
      </c>
      <c r="C110" s="376"/>
      <c r="D110" s="377"/>
      <c r="E110" s="271"/>
      <c r="F110" s="400"/>
      <c r="G110" s="401"/>
      <c r="H110" s="272"/>
      <c r="I110" s="273"/>
      <c r="J110" s="34"/>
      <c r="K110" s="283"/>
      <c r="L110" s="283"/>
      <c r="M110" s="283"/>
      <c r="N110" s="283"/>
      <c r="O110" s="29"/>
      <c r="P110" s="24"/>
      <c r="AD110" s="215"/>
      <c r="AE110" s="215"/>
    </row>
    <row r="111" spans="1:38">
      <c r="A111" s="246"/>
      <c r="B111" s="264" t="s">
        <v>118</v>
      </c>
      <c r="C111" s="376"/>
      <c r="D111" s="377"/>
      <c r="E111" s="271"/>
      <c r="F111" s="400"/>
      <c r="G111" s="401"/>
      <c r="H111" s="272"/>
      <c r="I111" s="273"/>
      <c r="J111" s="34"/>
      <c r="K111" s="283"/>
      <c r="L111" s="283"/>
      <c r="M111" s="283"/>
      <c r="N111" s="283"/>
      <c r="O111" s="283"/>
      <c r="P111" s="283"/>
      <c r="AD111" s="215"/>
      <c r="AE111" s="215"/>
    </row>
    <row r="112" spans="1:38">
      <c r="A112" s="246"/>
      <c r="B112" s="264" t="s">
        <v>119</v>
      </c>
      <c r="C112" s="376"/>
      <c r="D112" s="377"/>
      <c r="E112" s="271"/>
      <c r="F112" s="400"/>
      <c r="G112" s="401"/>
      <c r="H112" s="272"/>
      <c r="I112" s="273"/>
      <c r="J112" s="34"/>
      <c r="K112" s="283"/>
      <c r="L112" s="283"/>
      <c r="M112" s="283"/>
      <c r="N112" s="283"/>
      <c r="O112" s="283"/>
      <c r="P112" s="283"/>
      <c r="AD112" s="215"/>
      <c r="AE112" s="215"/>
    </row>
    <row r="113" spans="1:31">
      <c r="A113" s="246"/>
      <c r="B113" s="264" t="s">
        <v>120</v>
      </c>
      <c r="C113" s="376"/>
      <c r="D113" s="377"/>
      <c r="E113" s="271"/>
      <c r="F113" s="400"/>
      <c r="G113" s="401"/>
      <c r="H113" s="272"/>
      <c r="I113" s="273"/>
      <c r="J113" s="34"/>
      <c r="K113" s="283"/>
      <c r="L113" s="283"/>
      <c r="M113" s="283"/>
      <c r="N113" s="283"/>
      <c r="O113" s="283"/>
      <c r="P113" s="283"/>
      <c r="AD113" s="215"/>
      <c r="AE113" s="215"/>
    </row>
    <row r="114" spans="1:31" ht="13.5" thickBot="1">
      <c r="A114" s="246"/>
      <c r="B114" s="265" t="s">
        <v>121</v>
      </c>
      <c r="C114" s="372"/>
      <c r="D114" s="373"/>
      <c r="E114" s="274"/>
      <c r="F114" s="407"/>
      <c r="G114" s="408"/>
      <c r="H114" s="275"/>
      <c r="I114" s="276"/>
      <c r="J114" s="34"/>
      <c r="K114" s="283"/>
      <c r="L114" s="283"/>
      <c r="M114" s="283"/>
      <c r="N114" s="283"/>
      <c r="O114" s="283"/>
      <c r="P114" s="283"/>
      <c r="AD114" s="215"/>
      <c r="AE114" s="215"/>
    </row>
    <row r="115" spans="1:31">
      <c r="A115" s="215"/>
      <c r="J115" s="34"/>
      <c r="K115" s="283"/>
      <c r="L115" s="283"/>
      <c r="M115" s="283"/>
      <c r="N115" s="283"/>
      <c r="O115" s="283"/>
      <c r="P115" s="283"/>
      <c r="AD115" s="215"/>
      <c r="AE115" s="215"/>
    </row>
    <row r="116" spans="1:31">
      <c r="A116" s="215"/>
      <c r="B116" s="409" t="s">
        <v>1249</v>
      </c>
      <c r="C116" s="410"/>
      <c r="D116" s="410"/>
      <c r="E116" s="410"/>
      <c r="F116" s="410"/>
      <c r="G116" s="410"/>
      <c r="J116" s="34"/>
      <c r="K116" s="283"/>
      <c r="L116" s="283"/>
      <c r="M116" s="283"/>
      <c r="N116" s="283"/>
      <c r="O116" s="283"/>
      <c r="P116" s="283"/>
      <c r="AD116" s="215"/>
      <c r="AE116" s="215"/>
    </row>
    <row r="117" spans="1:31">
      <c r="A117" s="215"/>
      <c r="J117" s="34"/>
      <c r="K117" s="283"/>
      <c r="L117" s="283"/>
      <c r="M117" s="283"/>
      <c r="N117" s="283"/>
      <c r="O117" s="283"/>
      <c r="P117" s="283"/>
      <c r="AD117" s="215"/>
      <c r="AE117" s="215"/>
    </row>
    <row r="118" spans="1:31" hidden="1">
      <c r="A118" s="215"/>
      <c r="B118" s="329"/>
      <c r="J118" s="34"/>
      <c r="K118" s="283"/>
      <c r="L118" s="283"/>
      <c r="M118" s="283"/>
      <c r="N118" s="283"/>
      <c r="O118" s="283"/>
      <c r="P118" s="283"/>
      <c r="AD118" s="215"/>
      <c r="AE118" s="215"/>
    </row>
    <row r="119" spans="1:31" hidden="1">
      <c r="A119" s="246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283"/>
      <c r="N119" s="283"/>
      <c r="O119" s="283"/>
      <c r="P119" s="283"/>
      <c r="Q119" s="283"/>
      <c r="R119" s="283"/>
    </row>
    <row r="120" spans="1:31" hidden="1">
      <c r="A120" s="246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283"/>
      <c r="N120" s="283"/>
      <c r="O120" s="283"/>
      <c r="P120" s="283"/>
      <c r="Q120" s="283"/>
      <c r="R120" s="283"/>
    </row>
    <row r="121" spans="1:31" hidden="1">
      <c r="A121" s="246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283"/>
      <c r="N121" s="283"/>
      <c r="O121" s="283"/>
      <c r="P121" s="283"/>
      <c r="Q121" s="283"/>
      <c r="R121" s="283"/>
    </row>
    <row r="122" spans="1:31" hidden="1">
      <c r="A122" s="246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283"/>
      <c r="N122" s="283"/>
      <c r="O122" s="283"/>
      <c r="P122" s="283"/>
      <c r="Q122" s="283"/>
      <c r="R122" s="283"/>
    </row>
    <row r="123" spans="1:31" hidden="1">
      <c r="A123" s="246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283"/>
      <c r="N123" s="283"/>
      <c r="O123" s="283"/>
      <c r="P123" s="283"/>
      <c r="Q123" s="283"/>
      <c r="R123" s="283"/>
    </row>
    <row r="124" spans="1:31" hidden="1">
      <c r="A124" s="246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283"/>
      <c r="N124" s="283"/>
      <c r="O124" s="283"/>
      <c r="P124" s="283"/>
      <c r="Q124" s="283"/>
      <c r="R124" s="283"/>
    </row>
    <row r="125" spans="1:31" hidden="1">
      <c r="A125" s="246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283"/>
      <c r="N125" s="283"/>
      <c r="O125" s="283"/>
      <c r="P125" s="283"/>
      <c r="Q125" s="283"/>
      <c r="R125" s="283"/>
    </row>
    <row r="126" spans="1:31" hidden="1">
      <c r="A126" s="246"/>
      <c r="J126" s="34"/>
      <c r="K126" s="34"/>
      <c r="L126" s="34"/>
      <c r="M126" s="283"/>
      <c r="N126" s="283"/>
      <c r="O126" s="283"/>
      <c r="P126" s="283"/>
      <c r="Q126" s="283"/>
      <c r="R126" s="283"/>
    </row>
    <row r="127" spans="1:31" hidden="1">
      <c r="A127" s="246"/>
      <c r="J127" s="34"/>
      <c r="K127" s="34"/>
      <c r="L127" s="34"/>
      <c r="M127" s="283"/>
      <c r="N127" s="283"/>
      <c r="O127" s="283"/>
      <c r="P127" s="283"/>
      <c r="Q127" s="283"/>
      <c r="R127" s="283"/>
    </row>
    <row r="128" spans="1:31" hidden="1">
      <c r="A128" s="246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283"/>
      <c r="N128" s="283"/>
      <c r="O128" s="283"/>
      <c r="P128" s="283"/>
      <c r="Q128" s="283"/>
      <c r="R128" s="283"/>
    </row>
    <row r="129" spans="1:18" hidden="1">
      <c r="A129" s="246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283"/>
      <c r="N129" s="283"/>
      <c r="O129" s="283"/>
      <c r="P129" s="283"/>
      <c r="Q129" s="283"/>
      <c r="R129" s="283"/>
    </row>
    <row r="130" spans="1:18" hidden="1">
      <c r="A130" s="246"/>
      <c r="B130" s="236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283"/>
      <c r="N130" s="283"/>
      <c r="O130" s="283"/>
      <c r="P130" s="283"/>
      <c r="Q130" s="283"/>
      <c r="R130" s="283"/>
    </row>
    <row r="131" spans="1:18" hidden="1">
      <c r="A131" s="266"/>
      <c r="B131" s="25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283"/>
      <c r="N131" s="283"/>
      <c r="O131" s="283"/>
      <c r="P131" s="283"/>
      <c r="Q131" s="283"/>
      <c r="R131" s="283"/>
    </row>
    <row r="132" spans="1:18" hidden="1">
      <c r="A132" s="266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283"/>
      <c r="N132" s="283"/>
      <c r="O132" s="283"/>
      <c r="P132" s="283"/>
      <c r="Q132" s="283"/>
      <c r="R132" s="283"/>
    </row>
    <row r="133" spans="1:18" hidden="1">
      <c r="A133" s="246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283"/>
      <c r="N133" s="283"/>
      <c r="O133" s="283"/>
      <c r="P133" s="283"/>
      <c r="Q133" s="283"/>
      <c r="R133" s="283"/>
    </row>
    <row r="134" spans="1:18" hidden="1">
      <c r="A134" s="246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283"/>
      <c r="N134" s="283"/>
      <c r="O134" s="283"/>
      <c r="P134" s="283"/>
      <c r="Q134" s="283"/>
      <c r="R134" s="283"/>
    </row>
    <row r="135" spans="1:18" hidden="1">
      <c r="A135" s="246"/>
      <c r="B135" s="254"/>
      <c r="C135" s="267"/>
      <c r="D135" s="267"/>
      <c r="E135" s="267"/>
      <c r="F135" s="267"/>
      <c r="G135" s="267"/>
      <c r="H135" s="267"/>
      <c r="I135" s="267"/>
      <c r="J135" s="34"/>
      <c r="K135" s="34"/>
      <c r="L135" s="34"/>
      <c r="M135" s="283"/>
      <c r="N135" s="283"/>
      <c r="O135" s="283"/>
      <c r="P135" s="283"/>
      <c r="Q135" s="283"/>
      <c r="R135" s="283"/>
    </row>
    <row r="136" spans="1:18" hidden="1">
      <c r="A136" s="246"/>
      <c r="B136" s="267"/>
      <c r="C136" s="267"/>
      <c r="D136" s="267"/>
      <c r="E136" s="267"/>
      <c r="F136" s="267"/>
      <c r="G136" s="267"/>
      <c r="H136" s="267"/>
      <c r="I136" s="267"/>
      <c r="J136" s="34"/>
      <c r="K136" s="34"/>
      <c r="L136" s="34"/>
      <c r="M136" s="283"/>
      <c r="N136" s="283"/>
      <c r="O136" s="283"/>
      <c r="P136" s="283"/>
      <c r="Q136" s="283"/>
      <c r="R136" s="283"/>
    </row>
    <row r="137" spans="1:18" hidden="1">
      <c r="A137" s="246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283"/>
      <c r="N137" s="283"/>
      <c r="O137" s="283"/>
      <c r="P137" s="283"/>
      <c r="Q137" s="283"/>
      <c r="R137" s="283"/>
    </row>
    <row r="138" spans="1:18" hidden="1">
      <c r="A138" s="246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283"/>
      <c r="N138" s="283"/>
      <c r="O138" s="283"/>
      <c r="P138" s="283"/>
      <c r="Q138" s="283"/>
      <c r="R138" s="283"/>
    </row>
    <row r="139" spans="1:18" hidden="1">
      <c r="A139" s="246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283"/>
      <c r="N139" s="283"/>
      <c r="O139" s="283"/>
      <c r="P139" s="283"/>
      <c r="Q139" s="283"/>
      <c r="R139" s="283"/>
    </row>
    <row r="140" spans="1:18" hidden="1">
      <c r="A140" s="246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283"/>
      <c r="N140" s="283"/>
      <c r="O140" s="283"/>
      <c r="P140" s="283"/>
      <c r="Q140" s="283"/>
      <c r="R140" s="283"/>
    </row>
    <row r="141" spans="1:18" hidden="1">
      <c r="A141" s="246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283"/>
      <c r="N141" s="283"/>
      <c r="O141" s="283"/>
      <c r="P141" s="283"/>
      <c r="Q141" s="283"/>
      <c r="R141" s="283"/>
    </row>
    <row r="142" spans="1:18" hidden="1">
      <c r="A142" s="246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283"/>
      <c r="N142" s="283"/>
      <c r="O142" s="283"/>
      <c r="P142" s="283"/>
      <c r="Q142" s="283"/>
      <c r="R142" s="283"/>
    </row>
    <row r="143" spans="1:18" hidden="1">
      <c r="A143" s="246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283"/>
      <c r="N143" s="283"/>
      <c r="O143" s="283"/>
      <c r="P143" s="283"/>
      <c r="Q143" s="283"/>
      <c r="R143" s="283"/>
    </row>
    <row r="144" spans="1:18" hidden="1">
      <c r="A144" s="246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283"/>
      <c r="N144" s="283"/>
      <c r="O144" s="283"/>
      <c r="P144" s="283"/>
      <c r="Q144" s="283"/>
      <c r="R144" s="283"/>
    </row>
    <row r="145" spans="1:18" hidden="1">
      <c r="A145" s="246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283"/>
      <c r="N145" s="283"/>
      <c r="O145" s="283"/>
      <c r="P145" s="283"/>
      <c r="Q145" s="283"/>
      <c r="R145" s="283"/>
    </row>
    <row r="146" spans="1:18" hidden="1">
      <c r="A146" s="246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283"/>
      <c r="N146" s="283"/>
      <c r="O146" s="283"/>
      <c r="P146" s="283"/>
      <c r="Q146" s="283"/>
      <c r="R146" s="283"/>
    </row>
    <row r="147" spans="1:18" hidden="1">
      <c r="A147" s="246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283"/>
      <c r="N147" s="283"/>
      <c r="O147" s="283"/>
      <c r="P147" s="283"/>
      <c r="Q147" s="283"/>
      <c r="R147" s="283"/>
    </row>
    <row r="148" spans="1:18" hidden="1">
      <c r="A148" s="246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283"/>
      <c r="N148" s="283"/>
      <c r="O148" s="283"/>
      <c r="P148" s="283"/>
      <c r="Q148" s="283"/>
      <c r="R148" s="283"/>
    </row>
    <row r="149" spans="1:18" hidden="1">
      <c r="A149" s="246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283"/>
      <c r="N149" s="283"/>
      <c r="O149" s="283"/>
      <c r="P149" s="283"/>
      <c r="Q149" s="283"/>
      <c r="R149" s="283"/>
    </row>
    <row r="150" spans="1:18" hidden="1">
      <c r="A150" s="246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283"/>
      <c r="N150" s="283"/>
      <c r="O150" s="283"/>
      <c r="P150" s="283"/>
      <c r="Q150" s="283"/>
      <c r="R150" s="283"/>
    </row>
    <row r="151" spans="1:18" hidden="1">
      <c r="A151" s="246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283"/>
      <c r="N151" s="283"/>
      <c r="O151" s="283"/>
      <c r="P151" s="283"/>
      <c r="Q151" s="283"/>
      <c r="R151" s="283"/>
    </row>
    <row r="152" spans="1:18" hidden="1">
      <c r="A152" s="246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283"/>
      <c r="N152" s="283"/>
      <c r="O152" s="283"/>
      <c r="P152" s="283"/>
      <c r="Q152" s="283"/>
      <c r="R152" s="283"/>
    </row>
    <row r="153" spans="1:18" hidden="1">
      <c r="A153" s="246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283"/>
      <c r="N153" s="283"/>
      <c r="O153" s="283"/>
      <c r="P153" s="283"/>
      <c r="Q153" s="283"/>
      <c r="R153" s="283"/>
    </row>
    <row r="154" spans="1:18" hidden="1">
      <c r="A154" s="246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283"/>
      <c r="N154" s="283"/>
      <c r="O154" s="283"/>
      <c r="P154" s="283"/>
      <c r="Q154" s="283"/>
      <c r="R154" s="283"/>
    </row>
    <row r="155" spans="1:18" hidden="1">
      <c r="A155" s="246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283"/>
      <c r="N155" s="283"/>
      <c r="O155" s="283"/>
      <c r="P155" s="283"/>
      <c r="Q155" s="283"/>
      <c r="R155" s="283"/>
    </row>
    <row r="156" spans="1:18" hidden="1">
      <c r="A156" s="246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283"/>
      <c r="N156" s="283"/>
      <c r="O156" s="283"/>
      <c r="P156" s="283"/>
      <c r="Q156" s="283"/>
      <c r="R156" s="283"/>
    </row>
    <row r="157" spans="1:18" hidden="1">
      <c r="A157" s="246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283"/>
      <c r="N157" s="283"/>
      <c r="O157" s="283"/>
      <c r="P157" s="283"/>
      <c r="Q157" s="283"/>
      <c r="R157" s="283"/>
    </row>
    <row r="158" spans="1:18" hidden="1">
      <c r="A158" s="246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283"/>
      <c r="N158" s="283"/>
      <c r="O158" s="283"/>
      <c r="P158" s="283"/>
      <c r="Q158" s="283"/>
      <c r="R158" s="283"/>
    </row>
    <row r="159" spans="1:18" hidden="1">
      <c r="A159" s="246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283"/>
      <c r="N159" s="283"/>
      <c r="O159" s="283"/>
      <c r="P159" s="283"/>
      <c r="Q159" s="283"/>
      <c r="R159" s="283"/>
    </row>
    <row r="160" spans="1:18" hidden="1">
      <c r="A160" s="246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283"/>
      <c r="N160" s="283"/>
      <c r="O160" s="283"/>
      <c r="P160" s="283"/>
      <c r="Q160" s="283"/>
      <c r="R160" s="283"/>
    </row>
    <row r="161" spans="1:18" hidden="1">
      <c r="A161" s="246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283"/>
      <c r="N161" s="283"/>
      <c r="O161" s="283"/>
      <c r="P161" s="283"/>
      <c r="Q161" s="283"/>
      <c r="R161" s="283"/>
    </row>
    <row r="162" spans="1:18" hidden="1">
      <c r="A162" s="246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283"/>
      <c r="N162" s="283"/>
      <c r="O162" s="283"/>
      <c r="P162" s="283"/>
      <c r="Q162" s="283"/>
      <c r="R162" s="283"/>
    </row>
    <row r="163" spans="1:18" hidden="1">
      <c r="A163" s="246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283"/>
      <c r="N163" s="283"/>
      <c r="O163" s="283"/>
      <c r="P163" s="283"/>
      <c r="Q163" s="283"/>
      <c r="R163" s="283"/>
    </row>
    <row r="164" spans="1:18" hidden="1">
      <c r="A164" s="246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283"/>
      <c r="N164" s="283"/>
      <c r="O164" s="283"/>
      <c r="P164" s="283"/>
      <c r="Q164" s="283"/>
      <c r="R164" s="283"/>
    </row>
    <row r="165" spans="1:18" hidden="1">
      <c r="A165" s="246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283"/>
      <c r="N165" s="283"/>
      <c r="O165" s="283"/>
      <c r="P165" s="283"/>
      <c r="Q165" s="283"/>
      <c r="R165" s="283"/>
    </row>
    <row r="166" spans="1:18" hidden="1">
      <c r="A166" s="246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283"/>
      <c r="N166" s="283"/>
      <c r="O166" s="283"/>
      <c r="P166" s="283"/>
      <c r="Q166" s="283"/>
      <c r="R166" s="283"/>
    </row>
    <row r="167" spans="1:18" hidden="1">
      <c r="A167" s="246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283"/>
      <c r="N167" s="283"/>
      <c r="O167" s="283"/>
      <c r="P167" s="283"/>
      <c r="Q167" s="283"/>
      <c r="R167" s="283"/>
    </row>
    <row r="168" spans="1:18" hidden="1">
      <c r="A168" s="246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283"/>
      <c r="N168" s="283"/>
      <c r="O168" s="283"/>
      <c r="P168" s="283"/>
      <c r="Q168" s="283"/>
      <c r="R168" s="283"/>
    </row>
    <row r="169" spans="1:18" hidden="1">
      <c r="A169" s="246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283"/>
      <c r="N169" s="283"/>
      <c r="O169" s="283"/>
      <c r="P169" s="283"/>
      <c r="Q169" s="283"/>
      <c r="R169" s="283"/>
    </row>
    <row r="170" spans="1:18" hidden="1">
      <c r="A170" s="246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283"/>
      <c r="N170" s="283"/>
      <c r="O170" s="283"/>
      <c r="P170" s="283"/>
      <c r="Q170" s="283"/>
      <c r="R170" s="283"/>
    </row>
    <row r="171" spans="1:18" hidden="1">
      <c r="A171" s="246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283"/>
      <c r="N171" s="283"/>
      <c r="O171" s="283"/>
      <c r="P171" s="283"/>
      <c r="Q171" s="283"/>
      <c r="R171" s="283"/>
    </row>
    <row r="172" spans="1:18" hidden="1">
      <c r="A172" s="246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283"/>
      <c r="N172" s="283"/>
      <c r="O172" s="283"/>
      <c r="P172" s="283"/>
      <c r="Q172" s="283"/>
      <c r="R172" s="283"/>
    </row>
    <row r="173" spans="1:18" hidden="1">
      <c r="A173" s="246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283"/>
      <c r="N173" s="283"/>
      <c r="O173" s="283"/>
      <c r="P173" s="283"/>
      <c r="Q173" s="283"/>
      <c r="R173" s="283"/>
    </row>
    <row r="174" spans="1:18" hidden="1">
      <c r="A174" s="246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283"/>
      <c r="N174" s="283"/>
      <c r="O174" s="283"/>
      <c r="P174" s="283"/>
      <c r="Q174" s="283"/>
      <c r="R174" s="283"/>
    </row>
    <row r="175" spans="1:18" hidden="1">
      <c r="A175" s="246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283"/>
      <c r="N175" s="283"/>
      <c r="O175" s="283"/>
      <c r="P175" s="283"/>
      <c r="Q175" s="283"/>
      <c r="R175" s="283"/>
    </row>
    <row r="176" spans="1:18" hidden="1">
      <c r="A176" s="246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283"/>
      <c r="N176" s="283"/>
      <c r="O176" s="283"/>
      <c r="P176" s="283"/>
      <c r="Q176" s="283"/>
      <c r="R176" s="283"/>
    </row>
    <row r="177" spans="1:18" hidden="1">
      <c r="A177" s="246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283"/>
      <c r="N177" s="283"/>
      <c r="O177" s="283"/>
      <c r="P177" s="283"/>
      <c r="Q177" s="283"/>
      <c r="R177" s="283"/>
    </row>
    <row r="178" spans="1:18" hidden="1">
      <c r="A178" s="246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283"/>
      <c r="N178" s="283"/>
      <c r="O178" s="283"/>
      <c r="P178" s="283"/>
      <c r="Q178" s="283"/>
      <c r="R178" s="283"/>
    </row>
    <row r="179" spans="1:18" hidden="1">
      <c r="A179" s="246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283"/>
      <c r="N179" s="283"/>
      <c r="O179" s="283"/>
      <c r="P179" s="283"/>
      <c r="Q179" s="283"/>
      <c r="R179" s="283"/>
    </row>
    <row r="180" spans="1:18" hidden="1">
      <c r="A180" s="246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283"/>
      <c r="N180" s="283"/>
      <c r="O180" s="283"/>
      <c r="P180" s="283"/>
      <c r="Q180" s="283"/>
      <c r="R180" s="283"/>
    </row>
    <row r="181" spans="1:18" hidden="1">
      <c r="A181" s="246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283"/>
      <c r="N181" s="283"/>
      <c r="O181" s="283"/>
      <c r="P181" s="283"/>
      <c r="Q181" s="283"/>
      <c r="R181" s="283"/>
    </row>
    <row r="182" spans="1:18" hidden="1">
      <c r="A182" s="246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283"/>
      <c r="N182" s="283"/>
      <c r="O182" s="283"/>
      <c r="P182" s="283"/>
      <c r="Q182" s="283"/>
      <c r="R182" s="283"/>
    </row>
    <row r="183" spans="1:18" hidden="1">
      <c r="A183" s="246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283"/>
      <c r="N183" s="283"/>
      <c r="O183" s="283"/>
      <c r="P183" s="283"/>
      <c r="Q183" s="283"/>
      <c r="R183" s="283"/>
    </row>
    <row r="184" spans="1:18" hidden="1">
      <c r="A184" s="246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283"/>
      <c r="N184" s="283"/>
      <c r="O184" s="283"/>
      <c r="P184" s="283"/>
      <c r="Q184" s="283"/>
      <c r="R184" s="283"/>
    </row>
    <row r="185" spans="1:18" hidden="1">
      <c r="A185" s="246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283"/>
      <c r="N185" s="283"/>
      <c r="O185" s="283"/>
      <c r="P185" s="283"/>
      <c r="Q185" s="283"/>
      <c r="R185" s="283"/>
    </row>
    <row r="186" spans="1:18" hidden="1">
      <c r="A186" s="246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283"/>
      <c r="N186" s="283"/>
      <c r="O186" s="283"/>
      <c r="P186" s="283"/>
      <c r="Q186" s="283"/>
      <c r="R186" s="283"/>
    </row>
    <row r="187" spans="1:18" hidden="1">
      <c r="A187" s="246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283"/>
      <c r="N187" s="283"/>
      <c r="O187" s="283"/>
      <c r="P187" s="283"/>
      <c r="Q187" s="283"/>
      <c r="R187" s="283"/>
    </row>
    <row r="188" spans="1:18" hidden="1">
      <c r="A188" s="246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283"/>
      <c r="N188" s="283"/>
      <c r="O188" s="283"/>
      <c r="P188" s="283"/>
      <c r="Q188" s="283"/>
      <c r="R188" s="283"/>
    </row>
    <row r="189" spans="1:18" hidden="1">
      <c r="A189" s="246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283"/>
      <c r="N189" s="283"/>
      <c r="O189" s="283"/>
      <c r="P189" s="283"/>
      <c r="Q189" s="283"/>
      <c r="R189" s="283"/>
    </row>
    <row r="190" spans="1:18" hidden="1">
      <c r="A190" s="246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283"/>
      <c r="N190" s="283"/>
      <c r="O190" s="283"/>
      <c r="P190" s="283"/>
      <c r="Q190" s="283"/>
      <c r="R190" s="283"/>
    </row>
    <row r="191" spans="1:18" hidden="1">
      <c r="A191" s="246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283"/>
      <c r="N191" s="283"/>
      <c r="O191" s="283"/>
      <c r="P191" s="283"/>
      <c r="Q191" s="283"/>
      <c r="R191" s="283"/>
    </row>
    <row r="192" spans="1:18" hidden="1">
      <c r="A192" s="246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283"/>
      <c r="N192" s="283"/>
      <c r="O192" s="283"/>
      <c r="P192" s="283"/>
      <c r="Q192" s="283"/>
      <c r="R192" s="283"/>
    </row>
    <row r="193" spans="1:18" hidden="1">
      <c r="A193" s="246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283"/>
      <c r="N193" s="283"/>
      <c r="O193" s="283"/>
      <c r="P193" s="283"/>
      <c r="Q193" s="283"/>
      <c r="R193" s="283"/>
    </row>
    <row r="194" spans="1:18" hidden="1">
      <c r="A194" s="246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283"/>
      <c r="N194" s="283"/>
      <c r="O194" s="283"/>
      <c r="P194" s="283"/>
      <c r="Q194" s="283"/>
      <c r="R194" s="283"/>
    </row>
    <row r="195" spans="1:18" hidden="1">
      <c r="A195" s="246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283"/>
      <c r="N195" s="283"/>
      <c r="O195" s="283"/>
      <c r="P195" s="283"/>
      <c r="Q195" s="283"/>
      <c r="R195" s="283"/>
    </row>
    <row r="196" spans="1:18" hidden="1">
      <c r="A196" s="246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283"/>
      <c r="N196" s="283"/>
      <c r="O196" s="283"/>
      <c r="P196" s="283"/>
      <c r="Q196" s="283"/>
      <c r="R196" s="283"/>
    </row>
    <row r="197" spans="1:18" hidden="1">
      <c r="A197" s="246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283"/>
      <c r="N197" s="283"/>
      <c r="O197" s="283"/>
      <c r="P197" s="283"/>
      <c r="Q197" s="283"/>
      <c r="R197" s="283"/>
    </row>
    <row r="198" spans="1:18" hidden="1">
      <c r="A198" s="246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283"/>
      <c r="N198" s="283"/>
      <c r="O198" s="283"/>
      <c r="P198" s="283"/>
      <c r="Q198" s="283"/>
      <c r="R198" s="283"/>
    </row>
    <row r="199" spans="1:18" hidden="1">
      <c r="A199" s="246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283"/>
      <c r="N199" s="283"/>
      <c r="O199" s="283"/>
      <c r="P199" s="283"/>
      <c r="Q199" s="283"/>
      <c r="R199" s="283"/>
    </row>
    <row r="200" spans="1:18" hidden="1">
      <c r="A200" s="246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283"/>
      <c r="N200" s="283"/>
      <c r="O200" s="283"/>
      <c r="P200" s="283"/>
      <c r="Q200" s="283"/>
      <c r="R200" s="283"/>
    </row>
    <row r="201" spans="1:18" hidden="1">
      <c r="A201" s="246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283"/>
      <c r="N201" s="283"/>
      <c r="O201" s="283"/>
      <c r="P201" s="283"/>
      <c r="Q201" s="283"/>
      <c r="R201" s="283"/>
    </row>
    <row r="202" spans="1:18" hidden="1">
      <c r="A202" s="246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283"/>
      <c r="N202" s="283"/>
      <c r="O202" s="283"/>
      <c r="P202" s="283"/>
      <c r="Q202" s="283"/>
      <c r="R202" s="283"/>
    </row>
    <row r="203" spans="1:18" hidden="1">
      <c r="A203" s="246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283"/>
      <c r="N203" s="283"/>
      <c r="O203" s="283"/>
      <c r="P203" s="283"/>
      <c r="Q203" s="283"/>
      <c r="R203" s="283"/>
    </row>
    <row r="204" spans="1:18" hidden="1">
      <c r="A204" s="246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283"/>
      <c r="N204" s="283"/>
      <c r="O204" s="283"/>
      <c r="P204" s="283"/>
      <c r="Q204" s="283"/>
      <c r="R204" s="283"/>
    </row>
    <row r="205" spans="1:18" hidden="1">
      <c r="A205" s="246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283"/>
      <c r="N205" s="283"/>
      <c r="O205" s="283"/>
      <c r="P205" s="283"/>
      <c r="Q205" s="283"/>
      <c r="R205" s="283"/>
    </row>
    <row r="206" spans="1:18" hidden="1">
      <c r="A206" s="246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283"/>
      <c r="N206" s="283"/>
      <c r="O206" s="283"/>
      <c r="P206" s="283"/>
      <c r="Q206" s="283"/>
      <c r="R206" s="283"/>
    </row>
    <row r="207" spans="1:18" hidden="1">
      <c r="A207" s="246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283"/>
      <c r="N207" s="283"/>
      <c r="O207" s="283"/>
      <c r="P207" s="283"/>
      <c r="Q207" s="283"/>
      <c r="R207" s="283"/>
    </row>
    <row r="208" spans="1:18" hidden="1">
      <c r="A208" s="246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283"/>
      <c r="N208" s="283"/>
      <c r="O208" s="283"/>
      <c r="P208" s="283"/>
      <c r="Q208" s="283"/>
      <c r="R208" s="283"/>
    </row>
    <row r="209" spans="1:18" hidden="1">
      <c r="A209" s="246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283"/>
      <c r="N209" s="283"/>
      <c r="O209" s="283"/>
      <c r="P209" s="283"/>
      <c r="Q209" s="283"/>
      <c r="R209" s="283"/>
    </row>
    <row r="210" spans="1:18" hidden="1">
      <c r="A210" s="246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283"/>
      <c r="N210" s="283"/>
      <c r="O210" s="283"/>
      <c r="P210" s="283"/>
      <c r="Q210" s="283"/>
      <c r="R210" s="283"/>
    </row>
    <row r="211" spans="1:18" hidden="1">
      <c r="A211" s="246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283"/>
      <c r="N211" s="283"/>
      <c r="O211" s="283"/>
      <c r="P211" s="283"/>
      <c r="Q211" s="283"/>
      <c r="R211" s="283"/>
    </row>
    <row r="212" spans="1:18" hidden="1">
      <c r="A212" s="246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283"/>
      <c r="N212" s="283"/>
      <c r="O212" s="283"/>
      <c r="P212" s="283"/>
      <c r="Q212" s="283"/>
      <c r="R212" s="283"/>
    </row>
    <row r="213" spans="1:18" hidden="1">
      <c r="A213" s="246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283"/>
      <c r="N213" s="283"/>
      <c r="O213" s="283"/>
      <c r="P213" s="283"/>
      <c r="Q213" s="283"/>
      <c r="R213" s="283"/>
    </row>
    <row r="214" spans="1:18" hidden="1">
      <c r="A214" s="246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283"/>
      <c r="N214" s="283"/>
      <c r="O214" s="283"/>
      <c r="P214" s="283"/>
      <c r="Q214" s="283"/>
      <c r="R214" s="283"/>
    </row>
    <row r="215" spans="1:18" hidden="1">
      <c r="A215" s="246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283"/>
      <c r="N215" s="283"/>
      <c r="O215" s="283"/>
      <c r="P215" s="283"/>
      <c r="Q215" s="283"/>
      <c r="R215" s="283"/>
    </row>
    <row r="216" spans="1:18" hidden="1">
      <c r="A216" s="246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283"/>
      <c r="N216" s="283"/>
      <c r="O216" s="283"/>
      <c r="P216" s="283"/>
      <c r="Q216" s="283"/>
      <c r="R216" s="283"/>
    </row>
    <row r="217" spans="1:18" hidden="1">
      <c r="A217" s="246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283"/>
      <c r="N217" s="283"/>
      <c r="O217" s="283"/>
      <c r="P217" s="283"/>
      <c r="Q217" s="283"/>
      <c r="R217" s="283"/>
    </row>
    <row r="218" spans="1:18" hidden="1">
      <c r="A218" s="246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283"/>
      <c r="N218" s="283"/>
      <c r="O218" s="283"/>
      <c r="P218" s="283"/>
      <c r="Q218" s="283"/>
      <c r="R218" s="283"/>
    </row>
    <row r="219" spans="1:18" hidden="1">
      <c r="A219" s="246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283"/>
      <c r="N219" s="283"/>
      <c r="O219" s="283"/>
      <c r="P219" s="283"/>
      <c r="Q219" s="283"/>
      <c r="R219" s="283"/>
    </row>
    <row r="220" spans="1:18" hidden="1">
      <c r="A220" s="246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283"/>
      <c r="N220" s="283"/>
      <c r="O220" s="283"/>
      <c r="P220" s="283"/>
      <c r="Q220" s="283"/>
      <c r="R220" s="283"/>
    </row>
    <row r="221" spans="1:18" hidden="1">
      <c r="A221" s="246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283"/>
      <c r="N221" s="283"/>
      <c r="O221" s="283"/>
      <c r="P221" s="283"/>
      <c r="Q221" s="283"/>
      <c r="R221" s="283"/>
    </row>
    <row r="222" spans="1:18" hidden="1">
      <c r="A222" s="246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283"/>
      <c r="N222" s="283"/>
      <c r="O222" s="283"/>
      <c r="P222" s="283"/>
      <c r="Q222" s="283"/>
      <c r="R222" s="283"/>
    </row>
    <row r="223" spans="1:18" hidden="1">
      <c r="A223" s="246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283"/>
      <c r="N223" s="283"/>
      <c r="O223" s="283"/>
      <c r="P223" s="283"/>
      <c r="Q223" s="283"/>
      <c r="R223" s="283"/>
    </row>
    <row r="224" spans="1:18" hidden="1">
      <c r="A224" s="246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283"/>
      <c r="N224" s="283"/>
      <c r="O224" s="283"/>
      <c r="P224" s="283"/>
      <c r="Q224" s="283"/>
      <c r="R224" s="283"/>
    </row>
    <row r="225" spans="1:18" hidden="1">
      <c r="A225" s="246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283"/>
      <c r="N225" s="283"/>
      <c r="O225" s="283"/>
      <c r="P225" s="283"/>
      <c r="Q225" s="283"/>
      <c r="R225" s="283"/>
    </row>
    <row r="226" spans="1:18" hidden="1">
      <c r="A226" s="246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283"/>
      <c r="N226" s="283"/>
      <c r="O226" s="283"/>
      <c r="P226" s="283"/>
      <c r="Q226" s="283"/>
      <c r="R226" s="283"/>
    </row>
    <row r="227" spans="1:18" hidden="1">
      <c r="A227" s="246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283"/>
      <c r="N227" s="283"/>
      <c r="O227" s="283"/>
      <c r="P227" s="283"/>
      <c r="Q227" s="283"/>
      <c r="R227" s="283"/>
    </row>
    <row r="228" spans="1:18" hidden="1">
      <c r="A228" s="246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283"/>
      <c r="N228" s="283"/>
      <c r="O228" s="283"/>
      <c r="P228" s="283"/>
      <c r="Q228" s="283"/>
      <c r="R228" s="283"/>
    </row>
    <row r="229" spans="1:18" hidden="1">
      <c r="A229" s="246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283"/>
      <c r="N229" s="283"/>
      <c r="O229" s="283"/>
      <c r="P229" s="283"/>
      <c r="Q229" s="283"/>
      <c r="R229" s="283"/>
    </row>
    <row r="230" spans="1:18" hidden="1">
      <c r="A230" s="246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283"/>
      <c r="N230" s="283"/>
      <c r="O230" s="283"/>
      <c r="P230" s="283"/>
      <c r="Q230" s="283"/>
      <c r="R230" s="283"/>
    </row>
    <row r="231" spans="1:18" hidden="1">
      <c r="A231" s="246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283"/>
      <c r="N231" s="283"/>
      <c r="O231" s="283"/>
      <c r="P231" s="283"/>
      <c r="Q231" s="283"/>
      <c r="R231" s="283"/>
    </row>
    <row r="232" spans="1:18" hidden="1">
      <c r="A232" s="246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283"/>
      <c r="N232" s="283"/>
      <c r="O232" s="283"/>
      <c r="P232" s="283"/>
      <c r="Q232" s="283"/>
      <c r="R232" s="283"/>
    </row>
    <row r="233" spans="1:18" hidden="1">
      <c r="A233" s="246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283"/>
      <c r="N233" s="283"/>
      <c r="O233" s="283"/>
      <c r="P233" s="283"/>
      <c r="Q233" s="283"/>
      <c r="R233" s="283"/>
    </row>
    <row r="234" spans="1:18" hidden="1">
      <c r="A234" s="246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283"/>
      <c r="N234" s="283"/>
      <c r="O234" s="283"/>
      <c r="P234" s="283"/>
      <c r="Q234" s="283"/>
      <c r="R234" s="283"/>
    </row>
    <row r="235" spans="1:18" hidden="1">
      <c r="A235" s="246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283"/>
      <c r="N235" s="283"/>
      <c r="O235" s="283"/>
      <c r="P235" s="283"/>
      <c r="Q235" s="283"/>
      <c r="R235" s="283"/>
    </row>
    <row r="236" spans="1:18" hidden="1">
      <c r="A236" s="246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283"/>
      <c r="N236" s="283"/>
      <c r="O236" s="283"/>
      <c r="P236" s="283"/>
      <c r="Q236" s="283"/>
      <c r="R236" s="283"/>
    </row>
    <row r="237" spans="1:18" hidden="1">
      <c r="A237" s="246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283"/>
      <c r="N237" s="283"/>
      <c r="O237" s="283"/>
      <c r="P237" s="283"/>
      <c r="Q237" s="283"/>
      <c r="R237" s="283"/>
    </row>
    <row r="238" spans="1:18" hidden="1">
      <c r="A238" s="246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283"/>
      <c r="N238" s="283"/>
      <c r="O238" s="283"/>
      <c r="P238" s="283"/>
      <c r="Q238" s="283"/>
      <c r="R238" s="283"/>
    </row>
    <row r="239" spans="1:18" hidden="1">
      <c r="A239" s="246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283"/>
      <c r="N239" s="283"/>
      <c r="O239" s="283"/>
      <c r="P239" s="283"/>
      <c r="Q239" s="283"/>
      <c r="R239" s="283"/>
    </row>
    <row r="240" spans="1:18" hidden="1">
      <c r="A240" s="246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283"/>
      <c r="N240" s="283"/>
      <c r="O240" s="283"/>
      <c r="P240" s="283"/>
      <c r="Q240" s="283"/>
      <c r="R240" s="283"/>
    </row>
    <row r="241" spans="1:18" hidden="1">
      <c r="A241" s="246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283"/>
      <c r="N241" s="283"/>
      <c r="O241" s="283"/>
      <c r="P241" s="283"/>
      <c r="Q241" s="283"/>
      <c r="R241" s="283"/>
    </row>
    <row r="242" spans="1:18" hidden="1">
      <c r="A242" s="246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283"/>
      <c r="N242" s="283"/>
      <c r="O242" s="283"/>
      <c r="P242" s="283"/>
      <c r="Q242" s="283"/>
      <c r="R242" s="283"/>
    </row>
    <row r="243" spans="1:18" hidden="1">
      <c r="A243" s="246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283"/>
      <c r="N243" s="283"/>
      <c r="O243" s="283"/>
      <c r="P243" s="283"/>
      <c r="Q243" s="283"/>
      <c r="R243" s="283"/>
    </row>
    <row r="244" spans="1:18" hidden="1">
      <c r="A244" s="246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283"/>
      <c r="N244" s="283"/>
      <c r="O244" s="283"/>
      <c r="P244" s="283"/>
      <c r="Q244" s="283"/>
      <c r="R244" s="283"/>
    </row>
    <row r="245" spans="1:18" hidden="1">
      <c r="A245" s="246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283"/>
      <c r="N245" s="283"/>
      <c r="O245" s="283"/>
      <c r="P245" s="283"/>
      <c r="Q245" s="283"/>
      <c r="R245" s="283"/>
    </row>
    <row r="246" spans="1:18" hidden="1">
      <c r="A246" s="246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283"/>
      <c r="N246" s="283"/>
      <c r="O246" s="283"/>
      <c r="P246" s="283"/>
      <c r="Q246" s="283"/>
      <c r="R246" s="283"/>
    </row>
    <row r="247" spans="1:18" hidden="1">
      <c r="A247" s="246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283"/>
      <c r="N247" s="283"/>
      <c r="O247" s="283"/>
      <c r="P247" s="283"/>
      <c r="Q247" s="283"/>
      <c r="R247" s="283"/>
    </row>
    <row r="248" spans="1:18" hidden="1">
      <c r="A248" s="246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283"/>
      <c r="N248" s="283"/>
      <c r="O248" s="283"/>
      <c r="P248" s="283"/>
      <c r="Q248" s="283"/>
      <c r="R248" s="283"/>
    </row>
    <row r="249" spans="1:18" hidden="1">
      <c r="A249" s="246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283"/>
      <c r="N249" s="283"/>
      <c r="O249" s="283"/>
      <c r="P249" s="283"/>
      <c r="Q249" s="283"/>
      <c r="R249" s="283"/>
    </row>
    <row r="250" spans="1:18" hidden="1">
      <c r="A250" s="246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283"/>
      <c r="N250" s="283"/>
      <c r="O250" s="283"/>
      <c r="P250" s="283"/>
      <c r="Q250" s="283"/>
      <c r="R250" s="283"/>
    </row>
    <row r="251" spans="1:18" hidden="1">
      <c r="A251" s="246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283"/>
      <c r="N251" s="283"/>
      <c r="O251" s="283"/>
      <c r="P251" s="283"/>
      <c r="Q251" s="283"/>
      <c r="R251" s="283"/>
    </row>
    <row r="252" spans="1:18" hidden="1">
      <c r="A252" s="246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283"/>
      <c r="N252" s="283"/>
      <c r="O252" s="283"/>
      <c r="P252" s="283"/>
      <c r="Q252" s="283"/>
      <c r="R252" s="283"/>
    </row>
    <row r="253" spans="1:18" hidden="1">
      <c r="A253" s="246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283"/>
      <c r="N253" s="283"/>
      <c r="O253" s="283"/>
      <c r="P253" s="283"/>
      <c r="Q253" s="283"/>
      <c r="R253" s="283"/>
    </row>
    <row r="254" spans="1:18" hidden="1">
      <c r="A254" s="246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283"/>
      <c r="N254" s="283"/>
      <c r="O254" s="283"/>
      <c r="P254" s="283"/>
      <c r="Q254" s="283"/>
      <c r="R254" s="283"/>
    </row>
    <row r="255" spans="1:18" hidden="1">
      <c r="A255" s="246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283"/>
      <c r="N255" s="283"/>
      <c r="O255" s="283"/>
      <c r="P255" s="283"/>
      <c r="Q255" s="283"/>
      <c r="R255" s="283"/>
    </row>
    <row r="256" spans="1:18" hidden="1">
      <c r="A256" s="246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283"/>
      <c r="N256" s="283"/>
      <c r="O256" s="283"/>
      <c r="P256" s="283"/>
      <c r="Q256" s="283"/>
      <c r="R256" s="283"/>
    </row>
    <row r="257" spans="1:18" hidden="1">
      <c r="A257" s="246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283"/>
      <c r="N257" s="283"/>
      <c r="O257" s="283"/>
      <c r="P257" s="283"/>
      <c r="Q257" s="283"/>
      <c r="R257" s="283"/>
    </row>
    <row r="258" spans="1:18" hidden="1">
      <c r="A258" s="246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283"/>
      <c r="N258" s="283"/>
      <c r="O258" s="283"/>
      <c r="P258" s="283"/>
      <c r="Q258" s="283"/>
      <c r="R258" s="283"/>
    </row>
    <row r="259" spans="1:18" hidden="1">
      <c r="A259" s="246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283"/>
      <c r="N259" s="283"/>
      <c r="O259" s="283"/>
      <c r="P259" s="283"/>
      <c r="Q259" s="283"/>
      <c r="R259" s="283"/>
    </row>
    <row r="260" spans="1:18" hidden="1">
      <c r="A260" s="246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283"/>
      <c r="N260" s="283"/>
      <c r="O260" s="283"/>
      <c r="P260" s="283"/>
      <c r="Q260" s="283"/>
      <c r="R260" s="283"/>
    </row>
    <row r="261" spans="1:18" hidden="1">
      <c r="A261" s="246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283"/>
      <c r="N261" s="283"/>
      <c r="O261" s="283"/>
      <c r="P261" s="283"/>
      <c r="Q261" s="283"/>
      <c r="R261" s="283"/>
    </row>
    <row r="262" spans="1:18" hidden="1">
      <c r="A262" s="246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283"/>
      <c r="N262" s="283"/>
      <c r="O262" s="283"/>
      <c r="P262" s="283"/>
      <c r="Q262" s="283"/>
      <c r="R262" s="283"/>
    </row>
    <row r="263" spans="1:18" hidden="1">
      <c r="A263" s="246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283"/>
      <c r="N263" s="283"/>
      <c r="O263" s="283"/>
      <c r="P263" s="283"/>
      <c r="Q263" s="283"/>
      <c r="R263" s="283"/>
    </row>
    <row r="264" spans="1:18" hidden="1">
      <c r="A264" s="246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283"/>
      <c r="N264" s="283"/>
      <c r="O264" s="283"/>
      <c r="P264" s="283"/>
      <c r="Q264" s="283"/>
      <c r="R264" s="283"/>
    </row>
    <row r="265" spans="1:18" hidden="1">
      <c r="A265" s="246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283"/>
      <c r="N265" s="283"/>
      <c r="O265" s="283"/>
      <c r="P265" s="283"/>
      <c r="Q265" s="283"/>
      <c r="R265" s="283"/>
    </row>
    <row r="266" spans="1:18" hidden="1">
      <c r="A266" s="246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283"/>
      <c r="N266" s="283"/>
      <c r="O266" s="283"/>
      <c r="P266" s="283"/>
      <c r="Q266" s="283"/>
      <c r="R266" s="283"/>
    </row>
    <row r="267" spans="1:18" hidden="1">
      <c r="A267" s="246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283"/>
      <c r="N267" s="283"/>
      <c r="O267" s="283"/>
      <c r="P267" s="283"/>
      <c r="Q267" s="283"/>
      <c r="R267" s="283"/>
    </row>
    <row r="268" spans="1:18" hidden="1">
      <c r="A268" s="246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283"/>
      <c r="N268" s="283"/>
      <c r="O268" s="283"/>
      <c r="P268" s="283"/>
      <c r="Q268" s="283"/>
      <c r="R268" s="283"/>
    </row>
    <row r="269" spans="1:18" hidden="1">
      <c r="A269" s="246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283"/>
      <c r="N269" s="283"/>
      <c r="O269" s="283"/>
      <c r="P269" s="283"/>
      <c r="Q269" s="283"/>
      <c r="R269" s="283"/>
    </row>
    <row r="270" spans="1:18" hidden="1">
      <c r="A270" s="246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283"/>
      <c r="N270" s="283"/>
      <c r="O270" s="283"/>
      <c r="P270" s="283"/>
      <c r="Q270" s="283"/>
      <c r="R270" s="283"/>
    </row>
    <row r="271" spans="1:18" hidden="1">
      <c r="A271" s="246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283"/>
      <c r="N271" s="283"/>
      <c r="O271" s="283"/>
      <c r="P271" s="283"/>
      <c r="Q271" s="283"/>
      <c r="R271" s="283"/>
    </row>
    <row r="272" spans="1:18" hidden="1">
      <c r="A272" s="246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283"/>
      <c r="N272" s="283"/>
      <c r="O272" s="283"/>
      <c r="P272" s="283"/>
      <c r="Q272" s="283"/>
      <c r="R272" s="283"/>
    </row>
    <row r="273" spans="1:18" hidden="1">
      <c r="A273" s="246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283"/>
      <c r="N273" s="283"/>
      <c r="O273" s="283"/>
      <c r="P273" s="283"/>
      <c r="Q273" s="283"/>
      <c r="R273" s="283"/>
    </row>
    <row r="274" spans="1:18" hidden="1">
      <c r="A274" s="246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283"/>
      <c r="N274" s="283"/>
      <c r="O274" s="283"/>
      <c r="P274" s="283"/>
      <c r="Q274" s="283"/>
      <c r="R274" s="283"/>
    </row>
    <row r="275" spans="1:18" hidden="1">
      <c r="A275" s="246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283"/>
      <c r="N275" s="283"/>
      <c r="O275" s="283"/>
      <c r="P275" s="283"/>
      <c r="Q275" s="283"/>
      <c r="R275" s="283"/>
    </row>
    <row r="276" spans="1:18" hidden="1">
      <c r="A276" s="246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283"/>
      <c r="N276" s="283"/>
      <c r="O276" s="283"/>
      <c r="P276" s="283"/>
      <c r="Q276" s="283"/>
      <c r="R276" s="283"/>
    </row>
    <row r="277" spans="1:18" hidden="1">
      <c r="A277" s="246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283"/>
      <c r="N277" s="283"/>
      <c r="O277" s="283"/>
      <c r="P277" s="283"/>
      <c r="Q277" s="283"/>
      <c r="R277" s="283"/>
    </row>
    <row r="278" spans="1:18" hidden="1">
      <c r="A278" s="246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283"/>
      <c r="N278" s="283"/>
      <c r="O278" s="283"/>
      <c r="P278" s="283"/>
      <c r="Q278" s="283"/>
      <c r="R278" s="283"/>
    </row>
    <row r="279" spans="1:18" hidden="1">
      <c r="A279" s="246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283"/>
      <c r="N279" s="283"/>
      <c r="O279" s="283"/>
      <c r="P279" s="283"/>
      <c r="Q279" s="283"/>
      <c r="R279" s="283"/>
    </row>
    <row r="280" spans="1:18" hidden="1">
      <c r="A280" s="246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283"/>
      <c r="N280" s="283"/>
      <c r="O280" s="283"/>
      <c r="P280" s="283"/>
      <c r="Q280" s="283"/>
      <c r="R280" s="283"/>
    </row>
    <row r="281" spans="1:18" hidden="1">
      <c r="A281" s="246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283"/>
      <c r="N281" s="283"/>
      <c r="O281" s="283"/>
      <c r="P281" s="283"/>
      <c r="Q281" s="283"/>
      <c r="R281" s="283"/>
    </row>
    <row r="282" spans="1:18" hidden="1">
      <c r="A282" s="246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283"/>
      <c r="N282" s="283"/>
      <c r="O282" s="283"/>
      <c r="P282" s="283"/>
      <c r="Q282" s="283"/>
      <c r="R282" s="283"/>
    </row>
    <row r="283" spans="1:18" hidden="1">
      <c r="A283" s="246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283"/>
      <c r="N283" s="283"/>
      <c r="O283" s="283"/>
      <c r="P283" s="283"/>
      <c r="Q283" s="283"/>
      <c r="R283" s="283"/>
    </row>
    <row r="284" spans="1:18" hidden="1">
      <c r="A284" s="246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283"/>
      <c r="N284" s="283"/>
      <c r="O284" s="283"/>
      <c r="P284" s="283"/>
      <c r="Q284" s="283"/>
      <c r="R284" s="283"/>
    </row>
    <row r="285" spans="1:18" hidden="1">
      <c r="A285" s="246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283"/>
      <c r="N285" s="283"/>
      <c r="O285" s="283"/>
      <c r="P285" s="283"/>
      <c r="Q285" s="283"/>
      <c r="R285" s="283"/>
    </row>
    <row r="286" spans="1:18" hidden="1">
      <c r="A286" s="246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283"/>
      <c r="N286" s="283"/>
      <c r="O286" s="283"/>
      <c r="P286" s="283"/>
      <c r="Q286" s="283"/>
      <c r="R286" s="283"/>
    </row>
    <row r="287" spans="1:18" hidden="1">
      <c r="A287" s="246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283"/>
      <c r="N287" s="283"/>
      <c r="O287" s="283"/>
      <c r="P287" s="283"/>
      <c r="Q287" s="283"/>
      <c r="R287" s="283"/>
    </row>
    <row r="288" spans="1:18" hidden="1">
      <c r="A288" s="246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283"/>
      <c r="N288" s="283"/>
      <c r="O288" s="283"/>
      <c r="P288" s="283"/>
      <c r="Q288" s="283"/>
      <c r="R288" s="283"/>
    </row>
    <row r="289" spans="1:18" hidden="1">
      <c r="A289" s="246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283"/>
      <c r="N289" s="283"/>
      <c r="O289" s="283"/>
      <c r="P289" s="283"/>
      <c r="Q289" s="283"/>
      <c r="R289" s="283"/>
    </row>
    <row r="290" spans="1:18" hidden="1">
      <c r="A290" s="246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283"/>
      <c r="N290" s="283"/>
      <c r="O290" s="283"/>
      <c r="P290" s="283"/>
      <c r="Q290" s="283"/>
      <c r="R290" s="283"/>
    </row>
    <row r="291" spans="1:18" hidden="1">
      <c r="A291" s="246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283"/>
      <c r="N291" s="283"/>
      <c r="O291" s="283"/>
      <c r="P291" s="283"/>
      <c r="Q291" s="283"/>
      <c r="R291" s="283"/>
    </row>
    <row r="292" spans="1:18" hidden="1">
      <c r="A292" s="246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283"/>
      <c r="N292" s="283"/>
      <c r="O292" s="283"/>
      <c r="P292" s="283"/>
      <c r="Q292" s="283"/>
      <c r="R292" s="283"/>
    </row>
    <row r="293" spans="1:18" hidden="1">
      <c r="A293" s="246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283"/>
      <c r="N293" s="283"/>
      <c r="O293" s="283"/>
      <c r="P293" s="283"/>
      <c r="Q293" s="283"/>
      <c r="R293" s="283"/>
    </row>
    <row r="294" spans="1:18" hidden="1">
      <c r="A294" s="246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283"/>
      <c r="N294" s="283"/>
      <c r="O294" s="283"/>
      <c r="P294" s="283"/>
      <c r="Q294" s="283"/>
      <c r="R294" s="283"/>
    </row>
    <row r="295" spans="1:18" hidden="1">
      <c r="A295" s="246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283"/>
      <c r="N295" s="283"/>
      <c r="O295" s="283"/>
      <c r="P295" s="283"/>
      <c r="Q295" s="283"/>
      <c r="R295" s="283"/>
    </row>
    <row r="296" spans="1:18" hidden="1">
      <c r="A296" s="246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283"/>
      <c r="N296" s="283"/>
      <c r="O296" s="283"/>
      <c r="P296" s="283"/>
      <c r="Q296" s="283"/>
      <c r="R296" s="283"/>
    </row>
    <row r="297" spans="1:18" hidden="1">
      <c r="A297" s="246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283"/>
      <c r="N297" s="283"/>
      <c r="O297" s="283"/>
      <c r="P297" s="283"/>
      <c r="Q297" s="283"/>
      <c r="R297" s="283"/>
    </row>
    <row r="298" spans="1:18" hidden="1">
      <c r="A298" s="246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283"/>
      <c r="N298" s="283"/>
      <c r="O298" s="283"/>
      <c r="P298" s="283"/>
      <c r="Q298" s="283"/>
      <c r="R298" s="283"/>
    </row>
    <row r="299" spans="1:18" hidden="1">
      <c r="A299" s="246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283"/>
      <c r="N299" s="283"/>
      <c r="O299" s="283"/>
      <c r="P299" s="283"/>
      <c r="Q299" s="283"/>
      <c r="R299" s="283"/>
    </row>
    <row r="300" spans="1:18" hidden="1">
      <c r="A300" s="246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283"/>
      <c r="N300" s="283"/>
      <c r="O300" s="283"/>
      <c r="P300" s="283"/>
      <c r="Q300" s="283"/>
      <c r="R300" s="283"/>
    </row>
    <row r="301" spans="1:18" hidden="1">
      <c r="A301" s="246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283"/>
      <c r="N301" s="283"/>
      <c r="O301" s="283"/>
      <c r="P301" s="283"/>
      <c r="Q301" s="283"/>
      <c r="R301" s="283"/>
    </row>
    <row r="302" spans="1:18" hidden="1">
      <c r="A302" s="246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283"/>
      <c r="N302" s="283"/>
      <c r="O302" s="283"/>
      <c r="P302" s="283"/>
      <c r="Q302" s="283"/>
      <c r="R302" s="283"/>
    </row>
    <row r="303" spans="1:18" hidden="1">
      <c r="A303" s="246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283"/>
      <c r="N303" s="283"/>
      <c r="O303" s="283"/>
      <c r="P303" s="283"/>
      <c r="Q303" s="283"/>
      <c r="R303" s="283"/>
    </row>
    <row r="304" spans="1:18" hidden="1">
      <c r="A304" s="246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283"/>
      <c r="N304" s="283"/>
      <c r="O304" s="283"/>
      <c r="P304" s="283"/>
      <c r="Q304" s="283"/>
      <c r="R304" s="283"/>
    </row>
    <row r="305" spans="1:18" hidden="1">
      <c r="A305" s="246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283"/>
      <c r="N305" s="283"/>
      <c r="O305" s="283"/>
      <c r="P305" s="283"/>
      <c r="Q305" s="283"/>
      <c r="R305" s="283"/>
    </row>
    <row r="306" spans="1:18" hidden="1">
      <c r="A306" s="246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283"/>
      <c r="N306" s="283"/>
      <c r="O306" s="283"/>
      <c r="P306" s="283"/>
      <c r="Q306" s="283"/>
      <c r="R306" s="283"/>
    </row>
    <row r="307" spans="1:18" hidden="1">
      <c r="A307" s="246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283"/>
      <c r="N307" s="283"/>
      <c r="O307" s="283"/>
      <c r="P307" s="283"/>
      <c r="Q307" s="283"/>
      <c r="R307" s="283"/>
    </row>
    <row r="308" spans="1:18" hidden="1">
      <c r="A308" s="246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283"/>
      <c r="N308" s="283"/>
      <c r="O308" s="283"/>
      <c r="P308" s="283"/>
      <c r="Q308" s="283"/>
      <c r="R308" s="283"/>
    </row>
    <row r="309" spans="1:18" hidden="1">
      <c r="A309" s="246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283"/>
      <c r="N309" s="283"/>
      <c r="O309" s="283"/>
      <c r="P309" s="283"/>
      <c r="Q309" s="283"/>
      <c r="R309" s="283"/>
    </row>
    <row r="310" spans="1:18" hidden="1">
      <c r="A310" s="246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283"/>
      <c r="N310" s="283"/>
      <c r="O310" s="283"/>
      <c r="P310" s="283"/>
      <c r="Q310" s="283"/>
      <c r="R310" s="283"/>
    </row>
    <row r="311" spans="1:18" hidden="1">
      <c r="A311" s="246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283"/>
      <c r="N311" s="283"/>
      <c r="O311" s="283"/>
      <c r="P311" s="283"/>
      <c r="Q311" s="283"/>
      <c r="R311" s="283"/>
    </row>
    <row r="312" spans="1:18" hidden="1">
      <c r="A312" s="246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283"/>
      <c r="N312" s="283"/>
      <c r="O312" s="283"/>
      <c r="P312" s="283"/>
      <c r="Q312" s="283"/>
      <c r="R312" s="283"/>
    </row>
    <row r="313" spans="1:18" hidden="1">
      <c r="A313" s="246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283"/>
      <c r="N313" s="283"/>
      <c r="O313" s="283"/>
      <c r="P313" s="283"/>
      <c r="Q313" s="283"/>
      <c r="R313" s="283"/>
    </row>
    <row r="314" spans="1:18" hidden="1">
      <c r="A314" s="246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283"/>
      <c r="N314" s="283"/>
      <c r="O314" s="283"/>
      <c r="P314" s="283"/>
      <c r="Q314" s="283"/>
      <c r="R314" s="283"/>
    </row>
    <row r="315" spans="1:18" hidden="1">
      <c r="A315" s="246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283"/>
      <c r="N315" s="283"/>
      <c r="O315" s="283"/>
      <c r="P315" s="283"/>
      <c r="Q315" s="283"/>
      <c r="R315" s="283"/>
    </row>
    <row r="316" spans="1:18" hidden="1">
      <c r="A316" s="246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283"/>
      <c r="N316" s="283"/>
      <c r="O316" s="283"/>
      <c r="P316" s="283"/>
      <c r="Q316" s="283"/>
      <c r="R316" s="283"/>
    </row>
    <row r="317" spans="1:18" hidden="1">
      <c r="A317" s="246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283"/>
      <c r="N317" s="283"/>
      <c r="O317" s="283"/>
      <c r="P317" s="283"/>
      <c r="Q317" s="283"/>
      <c r="R317" s="283"/>
    </row>
    <row r="318" spans="1:18" hidden="1"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283"/>
      <c r="N318" s="283"/>
      <c r="O318" s="283"/>
      <c r="P318" s="283"/>
      <c r="Q318" s="283"/>
      <c r="R318" s="283"/>
    </row>
    <row r="319" spans="1:18" hidden="1"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283"/>
      <c r="N319" s="283"/>
      <c r="O319" s="283"/>
      <c r="P319" s="283"/>
      <c r="Q319" s="283"/>
      <c r="R319" s="283"/>
    </row>
    <row r="320" spans="1:18" hidden="1"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283"/>
      <c r="N320" s="283"/>
      <c r="O320" s="283"/>
      <c r="P320" s="283"/>
      <c r="Q320" s="283"/>
      <c r="R320" s="283"/>
    </row>
    <row r="321" spans="2:12" hidden="1"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2:12" hidden="1">
      <c r="B322" s="34"/>
      <c r="C322" s="34"/>
      <c r="D322" s="34"/>
      <c r="E322" s="34"/>
      <c r="F322" s="34"/>
      <c r="G322" s="34"/>
      <c r="H322" s="34"/>
      <c r="I322" s="34"/>
      <c r="J322" s="34"/>
      <c r="K322" s="34"/>
    </row>
    <row r="323" spans="2:12" hidden="1">
      <c r="B323" s="34"/>
      <c r="C323" s="34"/>
      <c r="D323" s="34"/>
      <c r="E323" s="34"/>
      <c r="F323" s="34"/>
      <c r="G323" s="34"/>
      <c r="H323" s="34"/>
      <c r="I323" s="34"/>
      <c r="J323" s="34"/>
      <c r="K323" s="34"/>
    </row>
    <row r="324" spans="2:12" hidden="1">
      <c r="B324" s="34"/>
      <c r="C324" s="34"/>
      <c r="D324" s="34"/>
      <c r="E324" s="34"/>
      <c r="F324" s="34"/>
      <c r="G324" s="34"/>
      <c r="H324" s="34"/>
      <c r="I324" s="34"/>
      <c r="J324" s="34"/>
      <c r="K324" s="34"/>
    </row>
    <row r="325" spans="2:12" hidden="1">
      <c r="B325" s="34"/>
      <c r="C325" s="34"/>
      <c r="D325" s="34"/>
      <c r="E325" s="34"/>
      <c r="F325" s="34"/>
      <c r="G325" s="34"/>
      <c r="H325" s="34"/>
      <c r="I325" s="34"/>
      <c r="J325" s="34"/>
      <c r="K325" s="34"/>
    </row>
    <row r="326" spans="2:12" hidden="1">
      <c r="B326" s="34"/>
      <c r="C326" s="34"/>
      <c r="D326" s="34"/>
      <c r="E326" s="34"/>
      <c r="F326" s="34"/>
      <c r="G326" s="34"/>
      <c r="H326" s="34"/>
      <c r="I326" s="34"/>
      <c r="J326" s="34"/>
    </row>
    <row r="327" spans="2:12" hidden="1"/>
    <row r="328" spans="2:12" hidden="1"/>
    <row r="329" spans="2:12" hidden="1"/>
    <row r="330" spans="2:12" hidden="1"/>
  </sheetData>
  <sheetProtection sheet="1" objects="1" scenarios="1" selectLockedCells="1"/>
  <mergeCells count="206">
    <mergeCell ref="B116:G116"/>
    <mergeCell ref="C85:D85"/>
    <mergeCell ref="C86:D86"/>
    <mergeCell ref="C87:D87"/>
    <mergeCell ref="C88:D88"/>
    <mergeCell ref="F85:G85"/>
    <mergeCell ref="F86:G86"/>
    <mergeCell ref="F87:G87"/>
    <mergeCell ref="F88:G88"/>
    <mergeCell ref="F113:G113"/>
    <mergeCell ref="F100:G100"/>
    <mergeCell ref="F101:G101"/>
    <mergeCell ref="F102:G102"/>
    <mergeCell ref="F103:G103"/>
    <mergeCell ref="C90:D90"/>
    <mergeCell ref="C95:D95"/>
    <mergeCell ref="C96:D96"/>
    <mergeCell ref="C91:D91"/>
    <mergeCell ref="C94:D94"/>
    <mergeCell ref="C93:D93"/>
    <mergeCell ref="C92:D92"/>
    <mergeCell ref="C102:D102"/>
    <mergeCell ref="C101:D101"/>
    <mergeCell ref="C97:D97"/>
    <mergeCell ref="C98:D98"/>
    <mergeCell ref="F114:G114"/>
    <mergeCell ref="F111:G111"/>
    <mergeCell ref="F112:G112"/>
    <mergeCell ref="C83:D84"/>
    <mergeCell ref="E83:E84"/>
    <mergeCell ref="H83:H84"/>
    <mergeCell ref="F89:G89"/>
    <mergeCell ref="F90:G90"/>
    <mergeCell ref="F91:G91"/>
    <mergeCell ref="F92:G92"/>
    <mergeCell ref="F93:G93"/>
    <mergeCell ref="F94:G94"/>
    <mergeCell ref="F104:G104"/>
    <mergeCell ref="F105:G105"/>
    <mergeCell ref="F106:G106"/>
    <mergeCell ref="F107:G107"/>
    <mergeCell ref="F108:G108"/>
    <mergeCell ref="F109:G109"/>
    <mergeCell ref="F110:G110"/>
    <mergeCell ref="F95:G95"/>
    <mergeCell ref="F96:G96"/>
    <mergeCell ref="F97:G97"/>
    <mergeCell ref="F98:G98"/>
    <mergeCell ref="F99:G99"/>
    <mergeCell ref="U44:V44"/>
    <mergeCell ref="P44:Q44"/>
    <mergeCell ref="X53:Y53"/>
    <mergeCell ref="G51:H51"/>
    <mergeCell ref="B32:C32"/>
    <mergeCell ref="G32:H32"/>
    <mergeCell ref="B34:C34"/>
    <mergeCell ref="G80:H80"/>
    <mergeCell ref="G74:H74"/>
    <mergeCell ref="B75:C75"/>
    <mergeCell ref="B76:C76"/>
    <mergeCell ref="G76:H76"/>
    <mergeCell ref="G77:H77"/>
    <mergeCell ref="G78:H78"/>
    <mergeCell ref="G79:H79"/>
    <mergeCell ref="B77:C77"/>
    <mergeCell ref="B78:C78"/>
    <mergeCell ref="B79:C79"/>
    <mergeCell ref="D78:F78"/>
    <mergeCell ref="D79:F79"/>
    <mergeCell ref="W78:Y78"/>
    <mergeCell ref="W79:Y79"/>
    <mergeCell ref="W83:Y83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3:F3"/>
    <mergeCell ref="S55:T55"/>
    <mergeCell ref="B37:C37"/>
    <mergeCell ref="G37:H37"/>
    <mergeCell ref="B38:C38"/>
    <mergeCell ref="B42:C42"/>
    <mergeCell ref="B44:C44"/>
    <mergeCell ref="G42:H42"/>
    <mergeCell ref="B43:C43"/>
    <mergeCell ref="G43:H43"/>
    <mergeCell ref="G44:H44"/>
    <mergeCell ref="G33:H33"/>
    <mergeCell ref="N35:O35"/>
    <mergeCell ref="S50:T50"/>
    <mergeCell ref="P45:Q45"/>
    <mergeCell ref="O11:P11"/>
    <mergeCell ref="T11:U11"/>
    <mergeCell ref="O12:P12"/>
    <mergeCell ref="T12:U12"/>
    <mergeCell ref="O13:P13"/>
    <mergeCell ref="T13:U13"/>
    <mergeCell ref="B27:E27"/>
    <mergeCell ref="B30:C30"/>
    <mergeCell ref="G30:H30"/>
    <mergeCell ref="S82:T82"/>
    <mergeCell ref="W81:Y81"/>
    <mergeCell ref="W82:Y82"/>
    <mergeCell ref="G52:H52"/>
    <mergeCell ref="B55:C55"/>
    <mergeCell ref="G55:H55"/>
    <mergeCell ref="B56:C56"/>
    <mergeCell ref="G56:H56"/>
    <mergeCell ref="B57:C57"/>
    <mergeCell ref="B58:C58"/>
    <mergeCell ref="G57:H57"/>
    <mergeCell ref="B62:C62"/>
    <mergeCell ref="B65:C65"/>
    <mergeCell ref="B66:C66"/>
    <mergeCell ref="X54:Y54"/>
    <mergeCell ref="S79:T79"/>
    <mergeCell ref="W80:Y80"/>
    <mergeCell ref="X55:Y55"/>
    <mergeCell ref="S54:T54"/>
    <mergeCell ref="S53:T53"/>
    <mergeCell ref="X50:Y50"/>
    <mergeCell ref="X47:Y47"/>
    <mergeCell ref="S48:T48"/>
    <mergeCell ref="X48:Y48"/>
    <mergeCell ref="X49:Y49"/>
    <mergeCell ref="X52:Y52"/>
    <mergeCell ref="S51:T51"/>
    <mergeCell ref="S52:T52"/>
    <mergeCell ref="X51:Y51"/>
    <mergeCell ref="S49:T49"/>
    <mergeCell ref="C114:D114"/>
    <mergeCell ref="B74:C74"/>
    <mergeCell ref="R70:T70"/>
    <mergeCell ref="R71:T71"/>
    <mergeCell ref="R72:T72"/>
    <mergeCell ref="R73:T73"/>
    <mergeCell ref="C113:D113"/>
    <mergeCell ref="C111:D111"/>
    <mergeCell ref="C112:D112"/>
    <mergeCell ref="C108:D108"/>
    <mergeCell ref="C109:D109"/>
    <mergeCell ref="C110:D110"/>
    <mergeCell ref="C103:D103"/>
    <mergeCell ref="C104:D104"/>
    <mergeCell ref="C105:D105"/>
    <mergeCell ref="C106:D106"/>
    <mergeCell ref="C107:D107"/>
    <mergeCell ref="B80:C80"/>
    <mergeCell ref="S80:T80"/>
    <mergeCell ref="S81:T81"/>
    <mergeCell ref="D70:F70"/>
    <mergeCell ref="C99:D99"/>
    <mergeCell ref="C100:D100"/>
    <mergeCell ref="C89:D89"/>
    <mergeCell ref="S83:T83"/>
    <mergeCell ref="I83:I84"/>
    <mergeCell ref="B83:B84"/>
    <mergeCell ref="I80:K80"/>
    <mergeCell ref="I74:K74"/>
    <mergeCell ref="B23:E23"/>
    <mergeCell ref="B25:E25"/>
    <mergeCell ref="B26:E26"/>
    <mergeCell ref="B24:E24"/>
    <mergeCell ref="B70:C70"/>
    <mergeCell ref="B71:C71"/>
    <mergeCell ref="G71:H71"/>
    <mergeCell ref="B59:C59"/>
    <mergeCell ref="G59:H59"/>
    <mergeCell ref="B54:C54"/>
    <mergeCell ref="S47:T47"/>
    <mergeCell ref="G61:H61"/>
    <mergeCell ref="G62:H62"/>
    <mergeCell ref="S78:T78"/>
    <mergeCell ref="D40:E40"/>
    <mergeCell ref="B47:C47"/>
    <mergeCell ref="B48:C48"/>
    <mergeCell ref="B49:C49"/>
    <mergeCell ref="F83:G84"/>
    <mergeCell ref="B17:E17"/>
    <mergeCell ref="B18:E18"/>
    <mergeCell ref="B19:E19"/>
    <mergeCell ref="B20:E20"/>
    <mergeCell ref="B21:E21"/>
    <mergeCell ref="B22:E22"/>
    <mergeCell ref="G65:H65"/>
    <mergeCell ref="B69:C69"/>
    <mergeCell ref="G69:H69"/>
    <mergeCell ref="B31:C31"/>
    <mergeCell ref="G31:H31"/>
    <mergeCell ref="B33:C33"/>
    <mergeCell ref="B60:J60"/>
    <mergeCell ref="G34:H34"/>
    <mergeCell ref="B61:C61"/>
    <mergeCell ref="B50:C50"/>
    <mergeCell ref="B51:C51"/>
    <mergeCell ref="G58:H58"/>
    <mergeCell ref="G54:H54"/>
    <mergeCell ref="G50:H50"/>
    <mergeCell ref="G47:H47"/>
    <mergeCell ref="G48:H48"/>
    <mergeCell ref="G49:H49"/>
  </mergeCells>
  <phoneticPr fontId="0" type="noConversion"/>
  <conditionalFormatting sqref="K70">
    <cfRule type="expression" priority="13" stopIfTrue="1">
      <formula>$H$70="Yes"</formula>
    </cfRule>
    <cfRule type="expression" dxfId="0" priority="14" stopIfTrue="1">
      <formula>$H$70="No"</formula>
    </cfRule>
  </conditionalFormatting>
  <dataValidations count="39">
    <dataValidation type="list" allowBlank="1" showInputMessage="1" showErrorMessage="1" sqref="S79:S83 G69:H69 G71:H71 B76:C80 B70:C70">
      <formula1>"Yes,No"</formula1>
    </dataValidation>
    <dataValidation type="list" allowBlank="1" showInputMessage="1" showErrorMessage="1" sqref="B74 G74">
      <formula1>"Hydraulic,Pneumatic"</formula1>
    </dataValidation>
    <dataValidation type="list" allowBlank="1" showInputMessage="1" showErrorMessage="1" sqref="S51">
      <formula1>$W$36:$W$39</formula1>
    </dataValidation>
    <dataValidation type="list" allowBlank="1" showInputMessage="1" showErrorMessage="1" sqref="O12">
      <formula1>$P$39:$Q$39</formula1>
    </dataValidation>
    <dataValidation type="list" allowBlank="1" showInputMessage="1" showErrorMessage="1" sqref="J4:J5">
      <formula1>"Imperial,Metric"</formula1>
    </dataValidation>
    <dataValidation type="list" allowBlank="1" showInputMessage="1" showErrorMessage="1" sqref="G37">
      <formula1>"Absolute, Nominal"</formula1>
    </dataValidation>
    <dataValidation type="list" allowBlank="1" showInputMessage="1" showErrorMessage="1" sqref="T11:U11">
      <formula1>"Solid,Liquid"</formula1>
    </dataValidation>
    <dataValidation type="list" allowBlank="1" showInputMessage="1" showErrorMessage="1" sqref="B17:E17">
      <formula1>DestinationArea</formula1>
    </dataValidation>
    <dataValidation type="list" allowBlank="1" showInputMessage="1" showErrorMessage="1" sqref="B16:E16">
      <formula1>"Budgetary,Firm"</formula1>
    </dataValidation>
    <dataValidation type="list" allowBlank="1" showInputMessage="1" showErrorMessage="1" sqref="B19:E19">
      <formula1>CodeofFab</formula1>
    </dataValidation>
    <dataValidation type="list" allowBlank="1" showInputMessage="1" showErrorMessage="1" sqref="B21:E21">
      <formula1>ShippingTerm</formula1>
    </dataValidation>
    <dataValidation type="list" allowBlank="1" showInputMessage="1" showErrorMessage="1" sqref="B24:E24">
      <formula1>"Imperial (US),Metric"</formula1>
    </dataValidation>
    <dataValidation type="list" allowBlank="1" showInputMessage="1" showErrorMessage="1" sqref="B27:E27">
      <formula1>"Gas,Liquid"</formula1>
    </dataValidation>
    <dataValidation type="list" allowBlank="1" showInputMessage="1" showErrorMessage="1" sqref="J30">
      <formula1>UnitsFlowRate</formula1>
    </dataValidation>
    <dataValidation type="list" allowBlank="1" showInputMessage="1" showErrorMessage="1" sqref="F31:F32 J31:J32">
      <formula1>UnitsTemp</formula1>
    </dataValidation>
    <dataValidation type="list" allowBlank="1" showInputMessage="1" showErrorMessage="1" sqref="F33:F34 J33:J34">
      <formula1>UnitPressure</formula1>
    </dataValidation>
    <dataValidation type="list" errorStyle="information" allowBlank="1" showInputMessage="1" showErrorMessage="1" errorTitle="Input Fluid" error="User is manually inputing a value" promptTitle="Fluid Selection" prompt="You can utilize the pull down or use  your own value." sqref="B30:C30">
      <formula1>UnitFluidName</formula1>
    </dataValidation>
    <dataValidation type="list" allowBlank="1" showInputMessage="1" showErrorMessage="1" sqref="F37">
      <formula1>UnitParticulateSize</formula1>
    </dataValidation>
    <dataValidation type="list" allowBlank="1" showInputMessage="1" showErrorMessage="1" sqref="X51">
      <formula1>IF($S$51="Vertical",#REF!,IF($S$51=$W$36,#REF!,#REF!))</formula1>
    </dataValidation>
    <dataValidation type="list" allowBlank="1" showInputMessage="1" showErrorMessage="1" sqref="S52:T52 S54:T54">
      <formula1>IF($S$51=$W$36,$Z$47:$Z$52,#REF!)</formula1>
    </dataValidation>
    <dataValidation type="list" allowBlank="1" showInputMessage="1" showErrorMessage="1" sqref="S53:T53 S55:T55">
      <formula1>IF($S$51=$W$36,$AF$48:$AF$51,$AD$48:$AD$55)</formula1>
    </dataValidation>
    <dataValidation type="list" allowBlank="1" showInputMessage="1" showErrorMessage="1" sqref="F42">
      <formula1>UnitDensity</formula1>
    </dataValidation>
    <dataValidation type="list" allowBlank="1" showInputMessage="1" showErrorMessage="1" sqref="F44">
      <formula1>UnitViscosity</formula1>
    </dataValidation>
    <dataValidation type="list" allowBlank="1" showInputMessage="1" showErrorMessage="1" sqref="B49:C49">
      <formula1>"Vertical,Horizontal"</formula1>
    </dataValidation>
    <dataValidation type="list" allowBlank="1" showInputMessage="1" showErrorMessage="1" sqref="B50:C50">
      <formula1>IF(G31&gt;=450,DesignVesselClosureHighTemp,DesignVesselClosure)</formula1>
    </dataValidation>
    <dataValidation type="list" allowBlank="1" showInputMessage="1" showErrorMessage="1" sqref="B51:C51">
      <formula1>IF(B49="Vertical",DesignHeadLiftVert,DesignHeadLiftHorz)</formula1>
    </dataValidation>
    <dataValidation type="list" allowBlank="1" showInputMessage="1" showErrorMessage="1" sqref="G49:H49">
      <formula1>IF(B49="Horizontal",DesignHorVesselSupport,DesignVertVesselSupport)</formula1>
    </dataValidation>
    <dataValidation type="list" allowBlank="1" showInputMessage="1" showErrorMessage="1" sqref="G50:H50">
      <formula1>IF(G31&gt;=450,DesignVesselClosureHighTemp,DesignVesselClosure)</formula1>
    </dataValidation>
    <dataValidation type="list" allowBlank="1" showInputMessage="1" showErrorMessage="1" sqref="G51:H51">
      <formula1>IF(B51="Vertical",DesignHeadLiftVert,DesignHeadLiftHorz)</formula1>
    </dataValidation>
    <dataValidation type="list" allowBlank="1" showInputMessage="1" showErrorMessage="1" sqref="B54:C54 J59">
      <formula1>UnitStdMaterial</formula1>
    </dataValidation>
    <dataValidation type="list" errorStyle="information" allowBlank="1" showInputMessage="1" showErrorMessage="1" sqref="X54:Y54 X52:Y52">
      <formula1>$W$57:$W$61</formula1>
    </dataValidation>
    <dataValidation type="list" allowBlank="1" showInputMessage="1" showErrorMessage="1" sqref="B61:C61 G61:H61">
      <formula1>DesignGasketStyle</formula1>
    </dataValidation>
    <dataValidation type="list" allowBlank="1" showInputMessage="1" showErrorMessage="1" sqref="B69:C69">
      <formula1>UnitService</formula1>
    </dataValidation>
    <dataValidation type="list" allowBlank="1" showInputMessage="1" showErrorMessage="1" sqref="S78 W78:Y78">
      <formula1>IF(#REF!=$V$64,$Q$74:$Q$75,$Q$74:$Q$76)</formula1>
    </dataValidation>
    <dataValidation type="list" allowBlank="1" showInputMessage="1" showErrorMessage="1" sqref="B75:C75">
      <formula1>"None,Spot,Full,Customer Spec"</formula1>
    </dataValidation>
    <dataValidation type="list" allowBlank="1" showInputMessage="1" showErrorMessage="1" sqref="C85:C114 D86:D114">
      <formula1>UnitNozzlePur</formula1>
    </dataValidation>
    <dataValidation type="list" allowBlank="1" showInputMessage="1" showErrorMessage="1" sqref="E85:E114">
      <formula1>UnitNozzleDia</formula1>
    </dataValidation>
    <dataValidation type="list" allowBlank="1" showInputMessage="1" showErrorMessage="1" sqref="F85:F114">
      <formula1>UnitNozzleConnections</formula1>
    </dataValidation>
    <dataValidation type="list" errorStyle="information" allowBlank="1" showInputMessage="1" showErrorMessage="1" sqref="X53:Y53 X55:Y55">
      <formula1>IF($X$52=#REF!,$AC$57:$AC$77,IF($X$52=$W$59,$AC$81:$AC$105,$Z$57:$Z$176))</formula1>
    </dataValidation>
  </dataValidations>
  <hyperlinks>
    <hyperlink ref="B116" r:id="rId1" display="Please click here to e-mail to CCI Thermal mailto:info@ccithermal.com"/>
  </hyperlinks>
  <pageMargins left="0.54" right="0.17" top="0.5" bottom="0.5" header="0.5" footer="0.5"/>
  <pageSetup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4" r:id="rId5" name="Button 16">
              <controlPr defaultSize="0" print="0" autoFill="0" autoPict="0" macro="[0]!Macro1">
                <anchor moveWithCells="1" sizeWithCells="1">
                  <from>
                    <xdr:col>7</xdr:col>
                    <xdr:colOff>723900</xdr:colOff>
                    <xdr:row>7</xdr:row>
                    <xdr:rowOff>85725</xdr:rowOff>
                  </from>
                  <to>
                    <xdr:col>10</xdr:col>
                    <xdr:colOff>266700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errorStyle="information" allowBlank="1" showInputMessage="1" showErrorMessage="1" error="User is inputting values">
          <x14:formula1>
            <xm:f>IF($B$61=Data!$J$122,"None",IF($B$61=Data!$J$123,UnitORingMaterial,IF($B$61=Data!$J$124,UnitRingJointMaterial,UnitFlatGasketMaterial)))</xm:f>
          </x14:formula1>
          <xm:sqref>B62:C62</xm:sqref>
        </x14:dataValidation>
        <x14:dataValidation type="list" errorStyle="information" allowBlank="1" showInputMessage="1" showErrorMessage="1" error="User is inputting values">
          <x14:formula1>
            <xm:f>IF($G$61=Data!$J$122,"None",IF($G$61=Data!$J$123,UnitORingMaterial,IF($G$61=Data!$J$124,UnitRingJointMaterial,UnitFlatGasketMaterial)))</xm:f>
          </x14:formula1>
          <xm:sqref>G62:H62</xm:sqref>
        </x14:dataValidation>
        <x14:dataValidation type="list" errorStyle="information" allowBlank="1" showInputMessage="1" showErrorMessage="1" errorTitle="User Values" error="User is inputting values">
          <x14:formula1>
            <xm:f>IF(OR($G$54=Data!$P$102,$G$54=Data!$P$104),UnitCarbonSteelCoating,IF(OR($G$54=Data!$P$98,$G$54=Data!$P$99,$G$54=Data!$P$100,$G$54=Data!$P$101),UnitStainlessSteelCoating,UnitAllCoating))</xm:f>
          </x14:formula1>
          <xm:sqref>G65 B65:B66</xm:sqref>
        </x14:dataValidation>
        <x14:dataValidation type="list" allowBlank="1" showInputMessage="1" showErrorMessage="1">
          <x14:formula1>
            <xm:f>IF($F85=Data!$P$165,UnitFlangeRating,IF($F85=Data!$P$166,UnitCouplingRating,UnitConnectionRating))</xm:f>
          </x14:formula1>
          <xm:sqref>H85:H114</xm:sqref>
        </x14:dataValidation>
        <x14:dataValidation type="list" allowBlank="1" showInputMessage="1" showErrorMessage="1">
          <x14:formula1>
            <xm:f>Data!$R$98:$R$104</xm:f>
          </x14:formula1>
          <xm:sqref>F55</xm:sqref>
        </x14:dataValidation>
        <x14:dataValidation type="list" allowBlank="1" showInputMessage="1" showErrorMessage="1">
          <x14:formula1>
            <xm:f>Data!$U$98:$U$104</xm:f>
          </x14:formula1>
          <xm:sqref>F56</xm:sqref>
        </x14:dataValidation>
        <x14:dataValidation type="list" allowBlank="1" showInputMessage="1" showErrorMessage="1">
          <x14:formula1>
            <xm:f>Data!$X$98:$X$104</xm:f>
          </x14:formula1>
          <xm:sqref>F57 J56</xm:sqref>
        </x14:dataValidation>
        <x14:dataValidation type="list" allowBlank="1" showInputMessage="1" showErrorMessage="1">
          <x14:formula1>
            <xm:f>Data!$AE$98:$AE$104</xm:f>
          </x14:formula1>
          <xm:sqref>F58</xm:sqref>
        </x14:dataValidation>
        <x14:dataValidation type="list" allowBlank="1" showInputMessage="1" showErrorMessage="1">
          <x14:formula1>
            <xm:f>Data!$AG$98:$AG$104</xm:f>
          </x14:formula1>
          <xm:sqref>F59</xm:sqref>
        </x14:dataValidation>
        <x14:dataValidation type="list" allowBlank="1" showInputMessage="1" showErrorMessage="1">
          <x14:formula1>
            <xm:f>Data!$AD$98:$AD$104</xm:f>
          </x14:formula1>
          <xm:sqref>J55</xm:sqref>
        </x14:dataValidation>
        <x14:dataValidation type="list" allowBlank="1" showInputMessage="1" showErrorMessage="1">
          <x14:formula1>
            <xm:f>Data!$S$98:$S$104</xm:f>
          </x14:formula1>
          <xm:sqref>J57</xm:sqref>
        </x14:dataValidation>
        <x14:dataValidation type="list" allowBlank="1" showInputMessage="1" showErrorMessage="1">
          <x14:formula1>
            <xm:f>Data!$AF$98:$AF$104</xm:f>
          </x14:formula1>
          <xm:sqref>J58</xm:sqref>
        </x14:dataValidation>
        <x14:dataValidation type="list" allowBlank="1" showInputMessage="1" showErrorMessage="1">
          <x14:formula1>
            <xm:f>IF(C17=Data!F7,DestinationProvinces,IF(C17=Data!F8,DestinationStates,DestinationCountry))</xm:f>
          </x14:formula1>
          <xm:sqref>C18:E18</xm:sqref>
        </x14:dataValidation>
        <x14:dataValidation type="list" allowBlank="1" showInputMessage="1" showErrorMessage="1">
          <x14:formula1>
            <xm:f>IF(B17=Data!E9,DestinationProvinces,IF(B17=Data!E10,DestinationStates,DestinationCountry))</xm:f>
          </x14:formula1>
          <xm:sqref>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4:AG247"/>
  <sheetViews>
    <sheetView topLeftCell="U70" workbookViewId="0">
      <selection activeCell="P98" sqref="P98:AG104"/>
    </sheetView>
  </sheetViews>
  <sheetFormatPr defaultRowHeight="12.75"/>
  <cols>
    <col min="2" max="2" width="21.42578125" customWidth="1"/>
    <col min="3" max="3" width="35.85546875" customWidth="1"/>
    <col min="4" max="4" width="25.42578125" style="2" customWidth="1"/>
    <col min="5" max="5" width="19.85546875" customWidth="1"/>
    <col min="6" max="6" width="33.42578125" bestFit="1" customWidth="1"/>
    <col min="7" max="7" width="11.5703125" bestFit="1" customWidth="1"/>
    <col min="8" max="8" width="24" customWidth="1"/>
    <col min="9" max="9" width="22.85546875" customWidth="1"/>
    <col min="10" max="10" width="22.42578125" bestFit="1" customWidth="1"/>
    <col min="11" max="11" width="21.140625" bestFit="1" customWidth="1"/>
    <col min="12" max="12" width="45.28515625" bestFit="1" customWidth="1"/>
    <col min="16" max="16" width="24.42578125" bestFit="1" customWidth="1"/>
    <col min="17" max="17" width="12.5703125" bestFit="1" customWidth="1"/>
    <col min="18" max="18" width="17.85546875" bestFit="1" customWidth="1"/>
    <col min="19" max="19" width="15.28515625" bestFit="1" customWidth="1"/>
    <col min="20" max="20" width="19" bestFit="1" customWidth="1"/>
    <col min="21" max="21" width="20" bestFit="1" customWidth="1"/>
    <col min="22" max="22" width="19" bestFit="1" customWidth="1"/>
    <col min="23" max="23" width="20" bestFit="1" customWidth="1"/>
    <col min="24" max="24" width="16.140625" bestFit="1" customWidth="1"/>
    <col min="25" max="25" width="16.42578125" bestFit="1" customWidth="1"/>
    <col min="26" max="26" width="19.42578125" bestFit="1" customWidth="1"/>
    <col min="27" max="27" width="12.7109375" bestFit="1" customWidth="1"/>
    <col min="28" max="28" width="17.85546875" bestFit="1" customWidth="1"/>
    <col min="29" max="29" width="15.5703125" bestFit="1" customWidth="1"/>
    <col min="30" max="30" width="26" bestFit="1" customWidth="1"/>
    <col min="31" max="31" width="23.28515625" bestFit="1" customWidth="1"/>
    <col min="32" max="32" width="13.5703125" bestFit="1" customWidth="1"/>
    <col min="33" max="33" width="10.85546875" bestFit="1" customWidth="1"/>
  </cols>
  <sheetData>
    <row r="4" spans="2:10" ht="26.25" thickBot="1">
      <c r="B4" s="31" t="s">
        <v>378</v>
      </c>
      <c r="C4" s="31" t="s">
        <v>379</v>
      </c>
      <c r="D4" s="32" t="s">
        <v>380</v>
      </c>
      <c r="E4" s="32" t="s">
        <v>377</v>
      </c>
      <c r="F4" s="33" t="s">
        <v>390</v>
      </c>
      <c r="H4" s="35" t="s">
        <v>418</v>
      </c>
      <c r="I4" s="36"/>
      <c r="J4" s="36"/>
    </row>
    <row r="5" spans="2:10">
      <c r="B5" s="92" t="s">
        <v>48</v>
      </c>
      <c r="C5" s="96" t="s">
        <v>35</v>
      </c>
      <c r="D5" s="100" t="s">
        <v>134</v>
      </c>
      <c r="E5" s="104" t="s">
        <v>167</v>
      </c>
      <c r="F5" s="107" t="s">
        <v>381</v>
      </c>
      <c r="H5" s="110" t="s">
        <v>392</v>
      </c>
      <c r="I5" s="37" t="s">
        <v>393</v>
      </c>
      <c r="J5" s="36"/>
    </row>
    <row r="6" spans="2:10">
      <c r="B6" s="93" t="s">
        <v>49</v>
      </c>
      <c r="C6" s="97" t="s">
        <v>36</v>
      </c>
      <c r="D6" s="94" t="s">
        <v>135</v>
      </c>
      <c r="E6" s="105" t="s">
        <v>375</v>
      </c>
      <c r="F6" s="108" t="s">
        <v>386</v>
      </c>
      <c r="H6" s="111" t="s">
        <v>394</v>
      </c>
      <c r="I6" s="37" t="s">
        <v>395</v>
      </c>
      <c r="J6" s="36"/>
    </row>
    <row r="7" spans="2:10" ht="13.5" thickBot="1">
      <c r="B7" s="93" t="s">
        <v>50</v>
      </c>
      <c r="C7" s="97" t="s">
        <v>37</v>
      </c>
      <c r="D7" s="94" t="s">
        <v>136</v>
      </c>
      <c r="E7" s="106" t="s">
        <v>376</v>
      </c>
      <c r="F7" s="103" t="s">
        <v>387</v>
      </c>
      <c r="H7" s="111" t="s">
        <v>396</v>
      </c>
      <c r="I7" s="37" t="s">
        <v>397</v>
      </c>
      <c r="J7" s="36"/>
    </row>
    <row r="8" spans="2:10">
      <c r="B8" s="93" t="s">
        <v>51</v>
      </c>
      <c r="C8" s="97" t="s">
        <v>38</v>
      </c>
      <c r="D8" s="94" t="s">
        <v>137</v>
      </c>
      <c r="F8" s="103" t="s">
        <v>388</v>
      </c>
      <c r="H8" s="111" t="s">
        <v>398</v>
      </c>
      <c r="I8" s="37" t="s">
        <v>399</v>
      </c>
      <c r="J8" s="36"/>
    </row>
    <row r="9" spans="2:10">
      <c r="B9" s="93" t="s">
        <v>52</v>
      </c>
      <c r="C9" s="97" t="s">
        <v>39</v>
      </c>
      <c r="D9" s="94" t="s">
        <v>138</v>
      </c>
      <c r="F9" s="103" t="s">
        <v>389</v>
      </c>
      <c r="H9" s="111" t="s">
        <v>400</v>
      </c>
      <c r="I9" s="37" t="s">
        <v>401</v>
      </c>
      <c r="J9" s="36"/>
    </row>
    <row r="10" spans="2:10">
      <c r="B10" s="93" t="s">
        <v>53</v>
      </c>
      <c r="C10" s="97" t="s">
        <v>40</v>
      </c>
      <c r="D10" s="94" t="s">
        <v>139</v>
      </c>
      <c r="F10" s="103" t="s">
        <v>13</v>
      </c>
      <c r="H10" s="111" t="s">
        <v>402</v>
      </c>
      <c r="I10" s="37" t="s">
        <v>403</v>
      </c>
      <c r="J10" s="36"/>
    </row>
    <row r="11" spans="2:10">
      <c r="B11" s="93" t="s">
        <v>54</v>
      </c>
      <c r="C11" s="97" t="s">
        <v>41</v>
      </c>
      <c r="D11" s="94" t="s">
        <v>140</v>
      </c>
      <c r="F11" s="103" t="s">
        <v>14</v>
      </c>
      <c r="H11" s="111" t="s">
        <v>404</v>
      </c>
      <c r="I11" s="37" t="s">
        <v>405</v>
      </c>
      <c r="J11" s="36"/>
    </row>
    <row r="12" spans="2:10">
      <c r="B12" s="93" t="s">
        <v>55</v>
      </c>
      <c r="C12" s="97" t="s">
        <v>42</v>
      </c>
      <c r="D12" s="94" t="s">
        <v>141</v>
      </c>
      <c r="F12" s="108" t="s">
        <v>382</v>
      </c>
      <c r="H12" s="111" t="s">
        <v>406</v>
      </c>
      <c r="I12" s="37" t="s">
        <v>407</v>
      </c>
      <c r="J12" s="36"/>
    </row>
    <row r="13" spans="2:10">
      <c r="B13" s="93" t="s">
        <v>56</v>
      </c>
      <c r="C13" s="98" t="s">
        <v>43</v>
      </c>
      <c r="D13" s="94" t="s">
        <v>142</v>
      </c>
      <c r="F13" s="108" t="s">
        <v>383</v>
      </c>
      <c r="H13" s="111" t="s">
        <v>408</v>
      </c>
      <c r="I13" s="37" t="s">
        <v>409</v>
      </c>
      <c r="J13" s="36"/>
    </row>
    <row r="14" spans="2:10">
      <c r="B14" s="93" t="s">
        <v>57</v>
      </c>
      <c r="C14" s="97" t="s">
        <v>44</v>
      </c>
      <c r="D14" s="94" t="s">
        <v>143</v>
      </c>
      <c r="F14" s="108" t="s">
        <v>384</v>
      </c>
      <c r="H14" s="111" t="s">
        <v>410</v>
      </c>
      <c r="I14" s="37" t="s">
        <v>411</v>
      </c>
      <c r="J14" s="36"/>
    </row>
    <row r="15" spans="2:10" ht="13.5" thickBot="1">
      <c r="B15" s="94" t="s">
        <v>58</v>
      </c>
      <c r="C15" s="97" t="s">
        <v>45</v>
      </c>
      <c r="D15" s="94" t="s">
        <v>144</v>
      </c>
      <c r="F15" s="109" t="s">
        <v>385</v>
      </c>
      <c r="H15" s="111" t="s">
        <v>412</v>
      </c>
      <c r="I15" s="37" t="s">
        <v>413</v>
      </c>
      <c r="J15" s="36"/>
    </row>
    <row r="16" spans="2:10">
      <c r="B16" s="93" t="s">
        <v>59</v>
      </c>
      <c r="C16" s="97" t="s">
        <v>46</v>
      </c>
      <c r="D16" s="94" t="s">
        <v>145</v>
      </c>
      <c r="H16" s="111" t="s">
        <v>414</v>
      </c>
      <c r="I16" s="37" t="s">
        <v>415</v>
      </c>
      <c r="J16" s="36"/>
    </row>
    <row r="17" spans="2:15" ht="13.5" thickBot="1">
      <c r="B17" s="93" t="s">
        <v>60</v>
      </c>
      <c r="C17" s="99" t="s">
        <v>47</v>
      </c>
      <c r="D17" s="94" t="s">
        <v>146</v>
      </c>
      <c r="H17" s="112" t="s">
        <v>416</v>
      </c>
      <c r="I17" s="37" t="s">
        <v>417</v>
      </c>
      <c r="J17" s="36"/>
    </row>
    <row r="18" spans="2:15">
      <c r="B18" s="93" t="s">
        <v>61</v>
      </c>
      <c r="C18" s="21"/>
      <c r="D18" s="94" t="s">
        <v>147</v>
      </c>
    </row>
    <row r="19" spans="2:15">
      <c r="B19" s="93" t="s">
        <v>62</v>
      </c>
      <c r="C19" s="21"/>
      <c r="D19" s="94" t="s">
        <v>148</v>
      </c>
    </row>
    <row r="20" spans="2:15">
      <c r="B20" s="93" t="s">
        <v>63</v>
      </c>
      <c r="C20" s="21"/>
      <c r="D20" s="94" t="s">
        <v>149</v>
      </c>
    </row>
    <row r="21" spans="2:15">
      <c r="B21" s="93" t="s">
        <v>64</v>
      </c>
      <c r="C21" s="21"/>
      <c r="D21" s="94" t="s">
        <v>150</v>
      </c>
      <c r="F21" s="33"/>
    </row>
    <row r="22" spans="2:15" ht="13.5" thickBot="1">
      <c r="B22" s="94" t="s">
        <v>65</v>
      </c>
      <c r="C22" s="21"/>
      <c r="D22" s="94" t="s">
        <v>151</v>
      </c>
      <c r="F22" s="33" t="s">
        <v>819</v>
      </c>
      <c r="H22" s="33" t="s">
        <v>820</v>
      </c>
      <c r="I22" s="13"/>
      <c r="K22" s="33" t="s">
        <v>826</v>
      </c>
    </row>
    <row r="23" spans="2:15">
      <c r="B23" s="94" t="s">
        <v>66</v>
      </c>
      <c r="C23" s="21"/>
      <c r="D23" s="94" t="s">
        <v>152</v>
      </c>
      <c r="F23" s="119" t="s">
        <v>804</v>
      </c>
      <c r="H23" s="114" t="s">
        <v>428</v>
      </c>
      <c r="I23" s="115" t="s">
        <v>429</v>
      </c>
      <c r="K23" s="91" t="s">
        <v>822</v>
      </c>
    </row>
    <row r="24" spans="2:15">
      <c r="B24" s="94" t="s">
        <v>67</v>
      </c>
      <c r="C24" s="21"/>
      <c r="D24" s="94" t="s">
        <v>153</v>
      </c>
      <c r="F24" s="120" t="s">
        <v>805</v>
      </c>
      <c r="H24" s="90" t="s">
        <v>818</v>
      </c>
      <c r="I24" s="116">
        <v>2.9163000000000001E-2</v>
      </c>
      <c r="K24" s="122" t="s">
        <v>823</v>
      </c>
    </row>
    <row r="25" spans="2:15">
      <c r="B25" s="94" t="s">
        <v>68</v>
      </c>
      <c r="C25" s="21"/>
      <c r="D25" s="94" t="s">
        <v>154</v>
      </c>
      <c r="F25" s="120" t="s">
        <v>806</v>
      </c>
      <c r="H25" s="90" t="s">
        <v>805</v>
      </c>
      <c r="I25" s="117">
        <v>0.1246753</v>
      </c>
      <c r="K25" s="122" t="s">
        <v>824</v>
      </c>
    </row>
    <row r="26" spans="2:15" ht="15" thickBot="1">
      <c r="B26" s="94" t="s">
        <v>69</v>
      </c>
      <c r="C26" s="21"/>
      <c r="D26" s="94" t="s">
        <v>155</v>
      </c>
      <c r="F26" s="120" t="s">
        <v>807</v>
      </c>
      <c r="H26" s="90" t="s">
        <v>808</v>
      </c>
      <c r="I26" s="117">
        <v>7.4805190000000001</v>
      </c>
      <c r="K26" s="123" t="s">
        <v>825</v>
      </c>
    </row>
    <row r="27" spans="2:15" ht="14.25">
      <c r="B27" s="94" t="s">
        <v>70</v>
      </c>
      <c r="C27" s="21"/>
      <c r="D27" s="94" t="s">
        <v>156</v>
      </c>
      <c r="F27" s="120" t="s">
        <v>808</v>
      </c>
      <c r="H27" s="90" t="s">
        <v>809</v>
      </c>
      <c r="I27" s="117">
        <v>448.83120000000002</v>
      </c>
    </row>
    <row r="28" spans="2:15" ht="14.25">
      <c r="B28" s="94" t="s">
        <v>71</v>
      </c>
      <c r="C28" s="21"/>
      <c r="D28" s="94" t="s">
        <v>157</v>
      </c>
      <c r="F28" s="120" t="s">
        <v>809</v>
      </c>
      <c r="H28" s="90" t="s">
        <v>810</v>
      </c>
      <c r="I28" s="117">
        <v>6.9444440000000004E-4</v>
      </c>
    </row>
    <row r="29" spans="2:15" ht="13.5" thickBot="1">
      <c r="B29" s="94" t="s">
        <v>72</v>
      </c>
      <c r="C29" s="21"/>
      <c r="D29" s="94" t="s">
        <v>158</v>
      </c>
      <c r="F29" s="120" t="s">
        <v>810</v>
      </c>
      <c r="H29" s="90" t="s">
        <v>811</v>
      </c>
      <c r="I29" s="117">
        <v>1.6666670000000001E-2</v>
      </c>
      <c r="K29" s="33" t="s">
        <v>828</v>
      </c>
      <c r="L29" s="13"/>
      <c r="N29" s="33" t="s">
        <v>829</v>
      </c>
      <c r="O29" s="13"/>
    </row>
    <row r="30" spans="2:15">
      <c r="B30" s="94" t="s">
        <v>73</v>
      </c>
      <c r="C30" s="21"/>
      <c r="D30" s="94" t="s">
        <v>159</v>
      </c>
      <c r="F30" s="120" t="s">
        <v>811</v>
      </c>
      <c r="H30" s="90" t="s">
        <v>804</v>
      </c>
      <c r="I30" s="117">
        <v>1</v>
      </c>
      <c r="K30" s="124" t="s">
        <v>428</v>
      </c>
      <c r="L30" s="125" t="s">
        <v>429</v>
      </c>
      <c r="N30" s="124" t="s">
        <v>428</v>
      </c>
      <c r="O30" s="125" t="s">
        <v>429</v>
      </c>
    </row>
    <row r="31" spans="2:15">
      <c r="B31" s="94" t="s">
        <v>74</v>
      </c>
      <c r="C31" s="21"/>
      <c r="D31" s="94" t="s">
        <v>160</v>
      </c>
      <c r="F31" s="120" t="s">
        <v>812</v>
      </c>
      <c r="H31" s="90" t="s">
        <v>812</v>
      </c>
      <c r="I31" s="117">
        <v>60</v>
      </c>
      <c r="K31" s="10" t="s">
        <v>823</v>
      </c>
      <c r="L31" s="126">
        <f>'Data Sheet'!B31*(9/5)+32</f>
        <v>32</v>
      </c>
      <c r="N31" s="10" t="s">
        <v>823</v>
      </c>
      <c r="O31" s="126">
        <f>'Data Sheet'!G31*(9/5)+32</f>
        <v>32</v>
      </c>
    </row>
    <row r="32" spans="2:15">
      <c r="B32" s="94" t="s">
        <v>75</v>
      </c>
      <c r="C32" s="21"/>
      <c r="D32" s="94" t="s">
        <v>161</v>
      </c>
      <c r="F32" s="120" t="s">
        <v>813</v>
      </c>
      <c r="H32" s="90" t="s">
        <v>806</v>
      </c>
      <c r="I32" s="117">
        <v>4.4028679999999999E-3</v>
      </c>
      <c r="K32" s="11" t="s">
        <v>822</v>
      </c>
      <c r="L32" s="127">
        <f>'Data Sheet'!B31</f>
        <v>0</v>
      </c>
      <c r="N32" s="11" t="s">
        <v>822</v>
      </c>
      <c r="O32" s="127">
        <f>'Data Sheet'!G31</f>
        <v>0</v>
      </c>
    </row>
    <row r="33" spans="2:15" ht="14.25">
      <c r="B33" s="94" t="s">
        <v>76</v>
      </c>
      <c r="C33" s="21"/>
      <c r="D33" s="94" t="s">
        <v>162</v>
      </c>
      <c r="F33" s="120" t="s">
        <v>814</v>
      </c>
      <c r="H33" s="90" t="s">
        <v>807</v>
      </c>
      <c r="I33" s="117">
        <v>0.26417210000000002</v>
      </c>
      <c r="K33" s="11" t="s">
        <v>824</v>
      </c>
      <c r="L33" s="127">
        <f>('Data Sheet'!B31-273)*(9/5)+32</f>
        <v>-459.40000000000003</v>
      </c>
      <c r="N33" s="11" t="s">
        <v>824</v>
      </c>
      <c r="O33" s="127">
        <f>('Data Sheet'!G31-273)*(9/5)+32</f>
        <v>-459.40000000000003</v>
      </c>
    </row>
    <row r="34" spans="2:15" ht="15" thickBot="1">
      <c r="B34" s="94" t="s">
        <v>77</v>
      </c>
      <c r="C34" s="21"/>
      <c r="D34" s="94" t="s">
        <v>163</v>
      </c>
      <c r="F34" s="120" t="s">
        <v>815</v>
      </c>
      <c r="H34" s="90" t="s">
        <v>813</v>
      </c>
      <c r="I34" s="117">
        <v>15.85032</v>
      </c>
      <c r="K34" s="12" t="s">
        <v>825</v>
      </c>
      <c r="L34" s="128">
        <f>'Data Sheet'!B31- 459.67</f>
        <v>-459.67</v>
      </c>
      <c r="N34" s="12" t="s">
        <v>825</v>
      </c>
      <c r="O34" s="128">
        <f>'Data Sheet'!G31- 459.67</f>
        <v>-459.67</v>
      </c>
    </row>
    <row r="35" spans="2:15" ht="14.25">
      <c r="B35" s="94" t="s">
        <v>78</v>
      </c>
      <c r="C35" s="21"/>
      <c r="D35" s="94" t="s">
        <v>164</v>
      </c>
      <c r="F35" s="120" t="s">
        <v>816</v>
      </c>
      <c r="H35" s="90" t="s">
        <v>814</v>
      </c>
      <c r="I35" s="117">
        <v>0.1834528</v>
      </c>
    </row>
    <row r="36" spans="2:15" ht="15" thickBot="1">
      <c r="B36" s="94" t="s">
        <v>79</v>
      </c>
      <c r="C36" s="21"/>
      <c r="D36" s="94" t="s">
        <v>165</v>
      </c>
      <c r="F36" s="120" t="s">
        <v>817</v>
      </c>
      <c r="H36" s="90" t="s">
        <v>815</v>
      </c>
      <c r="I36" s="117">
        <v>4.4028679999999998</v>
      </c>
      <c r="K36" s="33" t="s">
        <v>846</v>
      </c>
      <c r="L36" s="13"/>
      <c r="N36" s="33" t="s">
        <v>847</v>
      </c>
      <c r="O36" s="13"/>
    </row>
    <row r="37" spans="2:15" ht="14.25">
      <c r="B37" s="94" t="s">
        <v>80</v>
      </c>
      <c r="C37" s="21"/>
      <c r="D37" s="94" t="s">
        <v>166</v>
      </c>
      <c r="F37" s="120" t="s">
        <v>818</v>
      </c>
      <c r="H37" s="90" t="s">
        <v>816</v>
      </c>
      <c r="I37" s="117">
        <v>264.1721</v>
      </c>
      <c r="K37" s="124" t="s">
        <v>428</v>
      </c>
      <c r="L37" s="125" t="s">
        <v>429</v>
      </c>
      <c r="N37" s="124" t="s">
        <v>428</v>
      </c>
      <c r="O37" s="125" t="s">
        <v>429</v>
      </c>
    </row>
    <row r="38" spans="2:15" ht="14.25">
      <c r="B38" s="94" t="s">
        <v>81</v>
      </c>
      <c r="C38" s="21"/>
      <c r="D38" s="94" t="s">
        <v>167</v>
      </c>
      <c r="F38" s="101" t="s">
        <v>855</v>
      </c>
      <c r="H38" s="90" t="s">
        <v>817</v>
      </c>
      <c r="I38" s="117">
        <v>15850.32</v>
      </c>
      <c r="K38" s="10" t="s">
        <v>823</v>
      </c>
      <c r="L38" s="126">
        <f>'Data Sheet'!B32*(9/5)+32</f>
        <v>32</v>
      </c>
      <c r="N38" s="10" t="s">
        <v>823</v>
      </c>
      <c r="O38" s="126">
        <f>'Data Sheet'!G32*(9/5)+32</f>
        <v>32</v>
      </c>
    </row>
    <row r="39" spans="2:15" ht="14.25">
      <c r="B39" s="94" t="s">
        <v>82</v>
      </c>
      <c r="C39" s="21"/>
      <c r="D39" s="94" t="s">
        <v>168</v>
      </c>
      <c r="F39" s="182" t="s">
        <v>856</v>
      </c>
      <c r="H39" s="197" t="s">
        <v>855</v>
      </c>
      <c r="I39" s="116">
        <v>0</v>
      </c>
      <c r="K39" s="11" t="s">
        <v>822</v>
      </c>
      <c r="L39" s="127">
        <f>'Data Sheet'!B32</f>
        <v>0</v>
      </c>
      <c r="N39" s="11" t="s">
        <v>822</v>
      </c>
      <c r="O39" s="127">
        <f>'Data Sheet'!G32</f>
        <v>0</v>
      </c>
    </row>
    <row r="40" spans="2:15" ht="15" thickBot="1">
      <c r="B40" s="94" t="s">
        <v>83</v>
      </c>
      <c r="C40" s="21"/>
      <c r="D40" s="94" t="s">
        <v>169</v>
      </c>
      <c r="F40" s="183" t="s">
        <v>857</v>
      </c>
      <c r="H40" s="198" t="s">
        <v>856</v>
      </c>
      <c r="I40" s="116">
        <v>0</v>
      </c>
      <c r="K40" s="11" t="s">
        <v>824</v>
      </c>
      <c r="L40" s="127">
        <f>('Data Sheet'!B32-273)*(9/5)+32</f>
        <v>-459.40000000000003</v>
      </c>
      <c r="N40" s="11" t="s">
        <v>824</v>
      </c>
      <c r="O40" s="127">
        <f>('Data Sheet'!G32-273)*(9/5)+32</f>
        <v>-459.40000000000003</v>
      </c>
    </row>
    <row r="41" spans="2:15" ht="15" thickBot="1">
      <c r="B41" s="94" t="s">
        <v>84</v>
      </c>
      <c r="C41" s="21"/>
      <c r="D41" s="94" t="s">
        <v>170</v>
      </c>
      <c r="F41" s="17"/>
      <c r="H41" s="199" t="s">
        <v>857</v>
      </c>
      <c r="I41" s="200">
        <v>0</v>
      </c>
      <c r="K41" s="12" t="s">
        <v>825</v>
      </c>
      <c r="L41" s="128">
        <f>'Data Sheet'!B32- 459.67</f>
        <v>-459.67</v>
      </c>
      <c r="N41" s="12" t="s">
        <v>825</v>
      </c>
      <c r="O41" s="128">
        <f>'Data Sheet'!G32- 459.67</f>
        <v>-459.67</v>
      </c>
    </row>
    <row r="42" spans="2:15">
      <c r="B42" s="94" t="s">
        <v>85</v>
      </c>
      <c r="C42" s="21"/>
      <c r="D42" s="94" t="s">
        <v>171</v>
      </c>
      <c r="H42" s="135" t="s">
        <v>1021</v>
      </c>
      <c r="I42" s="116"/>
    </row>
    <row r="43" spans="2:15">
      <c r="B43" s="94" t="s">
        <v>86</v>
      </c>
      <c r="C43" s="21"/>
      <c r="D43" s="94" t="s">
        <v>172</v>
      </c>
      <c r="K43" s="33" t="s">
        <v>839</v>
      </c>
    </row>
    <row r="44" spans="2:15">
      <c r="B44" s="94" t="s">
        <v>87</v>
      </c>
      <c r="C44" s="21"/>
      <c r="D44" s="94" t="s">
        <v>173</v>
      </c>
      <c r="K44" s="129" t="s">
        <v>834</v>
      </c>
    </row>
    <row r="45" spans="2:15">
      <c r="B45" s="94" t="s">
        <v>88</v>
      </c>
      <c r="C45" s="21"/>
      <c r="D45" s="94" t="s">
        <v>174</v>
      </c>
      <c r="K45" s="130" t="s">
        <v>835</v>
      </c>
    </row>
    <row r="46" spans="2:15">
      <c r="B46" s="94" t="s">
        <v>89</v>
      </c>
      <c r="C46" s="21"/>
      <c r="D46" s="94" t="s">
        <v>175</v>
      </c>
      <c r="K46" s="130" t="s">
        <v>836</v>
      </c>
    </row>
    <row r="47" spans="2:15">
      <c r="B47" s="94" t="s">
        <v>90</v>
      </c>
      <c r="C47" s="21"/>
      <c r="D47" s="94" t="s">
        <v>176</v>
      </c>
      <c r="K47" s="131" t="s">
        <v>833</v>
      </c>
    </row>
    <row r="48" spans="2:15">
      <c r="B48" s="94" t="s">
        <v>91</v>
      </c>
      <c r="C48" s="21"/>
      <c r="D48" s="94" t="s">
        <v>177</v>
      </c>
      <c r="K48" s="130" t="s">
        <v>837</v>
      </c>
    </row>
    <row r="49" spans="2:17">
      <c r="B49" s="94" t="s">
        <v>92</v>
      </c>
      <c r="C49" s="21"/>
      <c r="D49" s="94" t="s">
        <v>178</v>
      </c>
      <c r="K49" s="130" t="s">
        <v>838</v>
      </c>
    </row>
    <row r="50" spans="2:17" ht="13.5" thickBot="1">
      <c r="B50" s="94" t="s">
        <v>93</v>
      </c>
      <c r="C50" s="21"/>
      <c r="D50" s="94" t="s">
        <v>179</v>
      </c>
      <c r="K50" s="132" t="s">
        <v>832</v>
      </c>
    </row>
    <row r="51" spans="2:17">
      <c r="B51" s="94" t="s">
        <v>94</v>
      </c>
      <c r="C51" s="21"/>
      <c r="D51" s="94" t="s">
        <v>180</v>
      </c>
    </row>
    <row r="52" spans="2:17" ht="13.5" thickBot="1">
      <c r="B52" s="94" t="s">
        <v>95</v>
      </c>
      <c r="C52" s="21"/>
      <c r="D52" s="94" t="s">
        <v>181</v>
      </c>
      <c r="F52" t="s">
        <v>867</v>
      </c>
    </row>
    <row r="53" spans="2:17" ht="13.5" thickBot="1">
      <c r="B53" s="94" t="s">
        <v>96</v>
      </c>
      <c r="C53" s="21"/>
      <c r="D53" s="94" t="s">
        <v>182</v>
      </c>
      <c r="F53" s="136" t="s">
        <v>427</v>
      </c>
      <c r="G53" s="137"/>
      <c r="H53" s="138"/>
      <c r="K53" s="33" t="s">
        <v>843</v>
      </c>
      <c r="L53" s="13"/>
      <c r="P53" s="33" t="s">
        <v>844</v>
      </c>
      <c r="Q53" s="13"/>
    </row>
    <row r="54" spans="2:17" ht="13.5" thickBot="1">
      <c r="B54" s="95" t="s">
        <v>97</v>
      </c>
      <c r="C54" s="21"/>
      <c r="D54" s="94" t="s">
        <v>183</v>
      </c>
      <c r="F54" s="139" t="s">
        <v>864</v>
      </c>
      <c r="G54" s="140" t="s">
        <v>865</v>
      </c>
      <c r="H54" s="141" t="s">
        <v>866</v>
      </c>
      <c r="K54" s="133" t="s">
        <v>428</v>
      </c>
      <c r="L54" s="134" t="s">
        <v>429</v>
      </c>
      <c r="P54" s="133" t="s">
        <v>428</v>
      </c>
      <c r="Q54" s="134" t="s">
        <v>429</v>
      </c>
    </row>
    <row r="55" spans="2:17">
      <c r="B55" s="21"/>
      <c r="C55" s="21"/>
      <c r="D55" s="94" t="s">
        <v>184</v>
      </c>
      <c r="F55" s="142">
        <v>0</v>
      </c>
      <c r="G55" s="143">
        <v>8000</v>
      </c>
      <c r="H55" s="144">
        <v>0</v>
      </c>
      <c r="K55" s="129" t="s">
        <v>834</v>
      </c>
      <c r="L55" s="126">
        <f>'Data Sheet'!$B$33*14.69595</f>
        <v>0</v>
      </c>
      <c r="P55" s="129" t="s">
        <v>834</v>
      </c>
      <c r="Q55" s="126">
        <f>'Data Sheet'!$B$33*14.69595</f>
        <v>0</v>
      </c>
    </row>
    <row r="56" spans="2:17">
      <c r="B56" s="21"/>
      <c r="C56" s="21"/>
      <c r="D56" s="94" t="s">
        <v>185</v>
      </c>
      <c r="F56" s="142">
        <v>2.5</v>
      </c>
      <c r="G56" s="143">
        <v>8000</v>
      </c>
      <c r="H56" s="144">
        <v>8.1500000000000003E-2</v>
      </c>
      <c r="K56" s="130" t="s">
        <v>835</v>
      </c>
      <c r="L56" s="126">
        <f>'Data Sheet'!$B$33*14.5037738</f>
        <v>0</v>
      </c>
      <c r="P56" s="130" t="s">
        <v>835</v>
      </c>
      <c r="Q56" s="126">
        <f>'Data Sheet'!$B$33*14.5037738</f>
        <v>0</v>
      </c>
    </row>
    <row r="57" spans="2:17">
      <c r="B57" s="21"/>
      <c r="C57" s="21"/>
      <c r="D57" s="94" t="s">
        <v>186</v>
      </c>
      <c r="F57" s="142">
        <v>3</v>
      </c>
      <c r="G57" s="143">
        <v>6730</v>
      </c>
      <c r="H57" s="144">
        <v>7.3599999999999999E-2</v>
      </c>
      <c r="K57" s="130" t="s">
        <v>836</v>
      </c>
      <c r="L57" s="126">
        <f>'Data Sheet'!$B$33*27.7</f>
        <v>0</v>
      </c>
      <c r="P57" s="130" t="s">
        <v>836</v>
      </c>
      <c r="Q57" s="126">
        <f>'Data Sheet'!$B$33*27.7</f>
        <v>0</v>
      </c>
    </row>
    <row r="58" spans="2:17">
      <c r="B58" s="21"/>
      <c r="C58" s="21"/>
      <c r="D58" s="94" t="s">
        <v>187</v>
      </c>
      <c r="F58" s="142">
        <v>3.5</v>
      </c>
      <c r="G58" s="143">
        <v>5660</v>
      </c>
      <c r="H58" s="144">
        <v>6.6100000000000006E-2</v>
      </c>
      <c r="K58" s="131" t="s">
        <v>833</v>
      </c>
      <c r="L58" s="126">
        <f>'Data Sheet'!$B$33*14.2233433</f>
        <v>0</v>
      </c>
      <c r="P58" s="131" t="s">
        <v>833</v>
      </c>
      <c r="Q58" s="126">
        <f>'Data Sheet'!$B$33*14.2233433</f>
        <v>0</v>
      </c>
    </row>
    <row r="59" spans="2:17">
      <c r="B59" s="21"/>
      <c r="C59" s="21"/>
      <c r="D59" s="94" t="s">
        <v>188</v>
      </c>
      <c r="F59" s="145">
        <v>4</v>
      </c>
      <c r="G59" s="80">
        <v>4760</v>
      </c>
      <c r="H59" s="146">
        <v>6.0600000000000001E-2</v>
      </c>
      <c r="K59" s="130" t="s">
        <v>837</v>
      </c>
      <c r="L59" s="126">
        <f>'Data Sheet'!$B$33*0.1450377</f>
        <v>0</v>
      </c>
      <c r="P59" s="130" t="s">
        <v>837</v>
      </c>
      <c r="Q59" s="126">
        <f>'Data Sheet'!$B$33*0.1450377</f>
        <v>0</v>
      </c>
    </row>
    <row r="60" spans="2:17">
      <c r="B60" s="21"/>
      <c r="C60" s="21"/>
      <c r="D60" s="94" t="s">
        <v>189</v>
      </c>
      <c r="F60" s="145">
        <v>5</v>
      </c>
      <c r="G60" s="80">
        <v>4000</v>
      </c>
      <c r="H60" s="146">
        <v>5.3900000000000003E-2</v>
      </c>
      <c r="K60" s="130" t="s">
        <v>838</v>
      </c>
      <c r="L60" s="126">
        <f>'Data Sheet'!$B$33*145.037738</f>
        <v>0</v>
      </c>
      <c r="P60" s="130" t="s">
        <v>838</v>
      </c>
      <c r="Q60" s="126">
        <f>'Data Sheet'!$B$33*145.037738</f>
        <v>0</v>
      </c>
    </row>
    <row r="61" spans="2:17" ht="13.5" thickBot="1">
      <c r="B61" s="21"/>
      <c r="C61" s="21"/>
      <c r="D61" s="94" t="s">
        <v>190</v>
      </c>
      <c r="F61" s="145">
        <v>6</v>
      </c>
      <c r="G61" s="80">
        <v>3360</v>
      </c>
      <c r="H61" s="146">
        <v>4.8399999999999999E-2</v>
      </c>
      <c r="K61" s="132" t="s">
        <v>832</v>
      </c>
      <c r="L61" s="126">
        <f>'Data Sheet'!$B$33*1</f>
        <v>0</v>
      </c>
      <c r="P61" s="132" t="s">
        <v>832</v>
      </c>
      <c r="Q61" s="126">
        <f>'Data Sheet'!$B$33*1</f>
        <v>0</v>
      </c>
    </row>
    <row r="62" spans="2:17">
      <c r="B62" s="21"/>
      <c r="C62" s="21"/>
      <c r="D62" s="94" t="s">
        <v>191</v>
      </c>
      <c r="F62" s="145">
        <v>7</v>
      </c>
      <c r="G62" s="80">
        <v>2830</v>
      </c>
      <c r="H62" s="146">
        <v>4.2999999999999997E-2</v>
      </c>
    </row>
    <row r="63" spans="2:17" ht="13.5" thickBot="1">
      <c r="B63" s="21"/>
      <c r="C63" s="21"/>
      <c r="D63" s="101" t="s">
        <v>192</v>
      </c>
      <c r="F63" s="145">
        <v>8</v>
      </c>
      <c r="G63" s="80">
        <v>2380</v>
      </c>
      <c r="H63" s="146">
        <v>3.9399999999999998E-2</v>
      </c>
      <c r="K63" s="33" t="s">
        <v>853</v>
      </c>
      <c r="L63" s="13"/>
      <c r="P63" s="33" t="s">
        <v>854</v>
      </c>
      <c r="Q63" s="13"/>
    </row>
    <row r="64" spans="2:17" ht="13.5" thickBot="1">
      <c r="B64" s="21"/>
      <c r="C64" s="21"/>
      <c r="D64" s="101" t="s">
        <v>193</v>
      </c>
      <c r="F64" s="145">
        <v>9</v>
      </c>
      <c r="G64" s="80">
        <v>2000</v>
      </c>
      <c r="H64" s="146">
        <v>3.5400000000000001E-2</v>
      </c>
      <c r="K64" s="133" t="s">
        <v>428</v>
      </c>
      <c r="L64" s="134" t="s">
        <v>429</v>
      </c>
      <c r="P64" s="133" t="s">
        <v>428</v>
      </c>
      <c r="Q64" s="134" t="s">
        <v>429</v>
      </c>
    </row>
    <row r="65" spans="2:17" ht="13.5" thickTop="1">
      <c r="B65" s="21"/>
      <c r="C65" s="21"/>
      <c r="D65" s="101" t="s">
        <v>194</v>
      </c>
      <c r="F65" s="145">
        <v>10</v>
      </c>
      <c r="G65" s="80">
        <v>1680</v>
      </c>
      <c r="H65" s="146">
        <v>3.1899999999999998E-2</v>
      </c>
      <c r="K65" s="129" t="s">
        <v>834</v>
      </c>
      <c r="L65" s="126">
        <f>'Data Sheet'!B34*14.69595</f>
        <v>0</v>
      </c>
      <c r="P65" s="129" t="s">
        <v>834</v>
      </c>
      <c r="Q65" s="126">
        <f>'Data Sheet'!G34*14.69595</f>
        <v>0</v>
      </c>
    </row>
    <row r="66" spans="2:17">
      <c r="B66" s="21"/>
      <c r="C66" s="21"/>
      <c r="D66" s="101" t="s">
        <v>195</v>
      </c>
      <c r="F66" s="145">
        <v>12</v>
      </c>
      <c r="G66" s="80">
        <v>1410</v>
      </c>
      <c r="H66" s="146">
        <v>2.8500000000000001E-2</v>
      </c>
      <c r="K66" s="130" t="s">
        <v>835</v>
      </c>
      <c r="L66" s="126">
        <f>'Data Sheet'!$B$34*14.5037738</f>
        <v>0</v>
      </c>
      <c r="P66" s="130" t="s">
        <v>835</v>
      </c>
      <c r="Q66" s="126">
        <f>'Data Sheet'!$B$34*14.5037738</f>
        <v>0</v>
      </c>
    </row>
    <row r="67" spans="2:17">
      <c r="B67" s="21"/>
      <c r="C67" s="21"/>
      <c r="D67" s="101" t="s">
        <v>196</v>
      </c>
      <c r="F67" s="145">
        <v>14</v>
      </c>
      <c r="G67" s="80">
        <v>1190</v>
      </c>
      <c r="H67" s="146">
        <v>2.5600000000000001E-2</v>
      </c>
      <c r="K67" s="130" t="s">
        <v>836</v>
      </c>
      <c r="L67" s="126">
        <f>'Data Sheet'!$B$34*27.7</f>
        <v>0</v>
      </c>
      <c r="P67" s="130" t="s">
        <v>836</v>
      </c>
      <c r="Q67" s="126">
        <f>'Data Sheet'!$B$34*27.7</f>
        <v>0</v>
      </c>
    </row>
    <row r="68" spans="2:17">
      <c r="B68" s="21"/>
      <c r="C68" s="21"/>
      <c r="D68" s="101" t="s">
        <v>197</v>
      </c>
      <c r="F68" s="145">
        <v>16</v>
      </c>
      <c r="G68" s="80">
        <v>1000</v>
      </c>
      <c r="H68" s="146">
        <v>2.2800000000000001E-2</v>
      </c>
      <c r="K68" s="131" t="s">
        <v>833</v>
      </c>
      <c r="L68" s="126">
        <f>'Data Sheet'!$B$34*14.2233433</f>
        <v>0</v>
      </c>
      <c r="P68" s="131" t="s">
        <v>833</v>
      </c>
      <c r="Q68" s="126">
        <f>'Data Sheet'!$B$34*14.2233433</f>
        <v>0</v>
      </c>
    </row>
    <row r="69" spans="2:17">
      <c r="B69" s="21"/>
      <c r="C69" s="21"/>
      <c r="D69" s="101" t="s">
        <v>198</v>
      </c>
      <c r="F69" s="145">
        <v>20</v>
      </c>
      <c r="G69" s="80">
        <v>841</v>
      </c>
      <c r="H69" s="146">
        <v>2.01E-2</v>
      </c>
      <c r="K69" s="130" t="s">
        <v>837</v>
      </c>
      <c r="L69" s="126">
        <f>'Data Sheet'!$B$34*0.1450377</f>
        <v>0</v>
      </c>
      <c r="P69" s="130" t="s">
        <v>837</v>
      </c>
      <c r="Q69" s="126">
        <f>'Data Sheet'!$B$34*0.1450377</f>
        <v>0</v>
      </c>
    </row>
    <row r="70" spans="2:17">
      <c r="B70" s="21"/>
      <c r="C70" s="21"/>
      <c r="D70" s="101" t="s">
        <v>199</v>
      </c>
      <c r="F70" s="145">
        <v>24</v>
      </c>
      <c r="G70" s="80">
        <v>707</v>
      </c>
      <c r="H70" s="146">
        <v>1.77E-2</v>
      </c>
      <c r="K70" s="130" t="s">
        <v>838</v>
      </c>
      <c r="L70" s="126">
        <f>'Data Sheet'!$B$34*145.037738</f>
        <v>0</v>
      </c>
      <c r="P70" s="130" t="s">
        <v>838</v>
      </c>
      <c r="Q70" s="126">
        <f>'Data Sheet'!$B$34*145.037738</f>
        <v>0</v>
      </c>
    </row>
    <row r="71" spans="2:17" ht="13.5" thickBot="1">
      <c r="B71" s="21"/>
      <c r="C71" s="21"/>
      <c r="D71" s="94" t="s">
        <v>200</v>
      </c>
      <c r="F71" s="145">
        <v>28</v>
      </c>
      <c r="G71" s="80">
        <v>595</v>
      </c>
      <c r="H71" s="146">
        <v>1.54E-2</v>
      </c>
      <c r="K71" s="132" t="s">
        <v>832</v>
      </c>
      <c r="L71" s="126">
        <f>'Data Sheet'!$B$34*1</f>
        <v>0</v>
      </c>
      <c r="P71" s="132" t="s">
        <v>832</v>
      </c>
      <c r="Q71" s="126">
        <f>'Data Sheet'!$B$34*1</f>
        <v>0</v>
      </c>
    </row>
    <row r="72" spans="2:17">
      <c r="B72" s="21"/>
      <c r="C72" s="21"/>
      <c r="D72" s="94" t="s">
        <v>201</v>
      </c>
      <c r="F72" s="145">
        <v>32</v>
      </c>
      <c r="G72" s="80">
        <v>500</v>
      </c>
      <c r="H72" s="146">
        <v>1.34E-2</v>
      </c>
    </row>
    <row r="73" spans="2:17">
      <c r="B73" s="21"/>
      <c r="C73" s="21"/>
      <c r="D73" s="94" t="s">
        <v>202</v>
      </c>
      <c r="F73" s="145">
        <v>35</v>
      </c>
      <c r="G73" s="80">
        <v>420</v>
      </c>
      <c r="H73" s="146">
        <v>1.14E-2</v>
      </c>
    </row>
    <row r="74" spans="2:17" ht="13.5" thickBot="1">
      <c r="B74" s="21"/>
      <c r="C74" s="21"/>
      <c r="D74" s="94" t="s">
        <v>203</v>
      </c>
      <c r="F74" s="145">
        <v>42</v>
      </c>
      <c r="G74" s="80">
        <v>354</v>
      </c>
      <c r="H74" s="146">
        <v>9.7000000000000003E-3</v>
      </c>
      <c r="K74" s="33" t="s">
        <v>863</v>
      </c>
      <c r="L74" s="13"/>
      <c r="P74" s="33" t="s">
        <v>876</v>
      </c>
    </row>
    <row r="75" spans="2:17" ht="14.25">
      <c r="B75" s="21"/>
      <c r="C75" s="21"/>
      <c r="D75" s="94" t="s">
        <v>204</v>
      </c>
      <c r="F75" s="145">
        <v>48</v>
      </c>
      <c r="G75" s="80">
        <v>297</v>
      </c>
      <c r="H75" s="146">
        <v>8.5000000000000006E-3</v>
      </c>
      <c r="K75" s="119" t="s">
        <v>859</v>
      </c>
      <c r="L75" s="87"/>
      <c r="P75" s="154" t="s">
        <v>871</v>
      </c>
    </row>
    <row r="76" spans="2:17" ht="14.25">
      <c r="B76" s="21"/>
      <c r="C76" s="21"/>
      <c r="D76" s="94" t="s">
        <v>205</v>
      </c>
      <c r="F76" s="145">
        <v>60</v>
      </c>
      <c r="G76" s="80">
        <v>250</v>
      </c>
      <c r="H76" s="146">
        <v>7.1000000000000004E-3</v>
      </c>
      <c r="K76" s="120" t="s">
        <v>860</v>
      </c>
      <c r="P76" s="103" t="s">
        <v>872</v>
      </c>
    </row>
    <row r="77" spans="2:17" ht="14.25">
      <c r="B77" s="21"/>
      <c r="C77" s="21"/>
      <c r="D77" s="94" t="s">
        <v>206</v>
      </c>
      <c r="F77" s="145">
        <v>65</v>
      </c>
      <c r="G77" s="80">
        <v>210</v>
      </c>
      <c r="H77" s="146">
        <v>6.0000000000000001E-3</v>
      </c>
      <c r="K77" s="120" t="s">
        <v>861</v>
      </c>
      <c r="P77" s="103" t="s">
        <v>874</v>
      </c>
    </row>
    <row r="78" spans="2:17" ht="15" thickBot="1">
      <c r="B78" s="21"/>
      <c r="C78" s="21"/>
      <c r="D78" s="94" t="s">
        <v>207</v>
      </c>
      <c r="F78" s="145">
        <v>80</v>
      </c>
      <c r="G78" s="80">
        <v>177</v>
      </c>
      <c r="H78" s="146">
        <v>5.1999999999999998E-3</v>
      </c>
      <c r="K78" s="121" t="s">
        <v>862</v>
      </c>
      <c r="P78" s="155" t="s">
        <v>875</v>
      </c>
    </row>
    <row r="79" spans="2:17">
      <c r="B79" s="21"/>
      <c r="C79" s="21"/>
      <c r="D79" s="94" t="s">
        <v>208</v>
      </c>
      <c r="F79" s="145">
        <v>100</v>
      </c>
      <c r="G79" s="80">
        <v>149</v>
      </c>
      <c r="H79" s="146">
        <v>4.3E-3</v>
      </c>
    </row>
    <row r="80" spans="2:17">
      <c r="B80" s="21"/>
      <c r="C80" s="21"/>
      <c r="D80" s="94" t="s">
        <v>209</v>
      </c>
      <c r="F80" s="145">
        <v>115</v>
      </c>
      <c r="G80" s="80">
        <v>125</v>
      </c>
      <c r="H80" s="146">
        <v>3.5999999999999999E-3</v>
      </c>
    </row>
    <row r="81" spans="2:33" ht="13.5" thickBot="1">
      <c r="B81" s="21"/>
      <c r="C81" s="21"/>
      <c r="D81" s="94" t="s">
        <v>57</v>
      </c>
      <c r="F81" s="145">
        <v>150</v>
      </c>
      <c r="G81" s="80">
        <v>105</v>
      </c>
      <c r="H81" s="146">
        <v>3.0000000000000001E-3</v>
      </c>
      <c r="K81" s="33" t="s">
        <v>868</v>
      </c>
      <c r="P81" s="33" t="s">
        <v>878</v>
      </c>
    </row>
    <row r="82" spans="2:33" ht="13.5" thickBot="1">
      <c r="B82" s="21"/>
      <c r="C82" s="21"/>
      <c r="D82" s="94" t="s">
        <v>210</v>
      </c>
      <c r="F82" s="145">
        <v>170</v>
      </c>
      <c r="G82" s="80">
        <v>88</v>
      </c>
      <c r="H82" s="146">
        <v>2.5000000000000001E-3</v>
      </c>
      <c r="K82" s="150" t="s">
        <v>859</v>
      </c>
      <c r="L82" s="151">
        <f>'Data Sheet'!B37*1000</f>
        <v>0</v>
      </c>
      <c r="P82" s="133" t="s">
        <v>428</v>
      </c>
      <c r="Q82" s="134" t="s">
        <v>429</v>
      </c>
    </row>
    <row r="83" spans="2:33" ht="15" thickTop="1">
      <c r="B83" s="21"/>
      <c r="C83" s="21"/>
      <c r="D83" s="94" t="s">
        <v>211</v>
      </c>
      <c r="F83" s="145">
        <v>200</v>
      </c>
      <c r="G83" s="80">
        <v>74</v>
      </c>
      <c r="H83" s="146">
        <v>2.0999999999999999E-3</v>
      </c>
      <c r="K83" s="90" t="s">
        <v>860</v>
      </c>
      <c r="L83" s="152">
        <f>'Data Sheet'!B37</f>
        <v>0</v>
      </c>
      <c r="P83" s="154" t="s">
        <v>871</v>
      </c>
      <c r="Q83">
        <f>'Data Sheet'!$B$42*62.4279606</f>
        <v>0</v>
      </c>
    </row>
    <row r="84" spans="2:33" ht="14.25">
      <c r="B84" s="21"/>
      <c r="C84" s="21"/>
      <c r="D84" s="94" t="s">
        <v>212</v>
      </c>
      <c r="F84" s="145">
        <v>250</v>
      </c>
      <c r="G84" s="80">
        <v>63</v>
      </c>
      <c r="H84" s="146">
        <v>1.6999999999999999E-3</v>
      </c>
      <c r="K84" s="90" t="s">
        <v>861</v>
      </c>
      <c r="L84" s="152">
        <f>'Data Sheet'!B37*25400</f>
        <v>0</v>
      </c>
      <c r="P84" s="103" t="s">
        <v>872</v>
      </c>
      <c r="Q84">
        <f>'Data Sheet'!$B$42*0.0624279606</f>
        <v>0</v>
      </c>
    </row>
    <row r="85" spans="2:33" ht="15" thickBot="1">
      <c r="B85" s="21"/>
      <c r="C85" s="21"/>
      <c r="D85" s="94" t="s">
        <v>213</v>
      </c>
      <c r="F85" s="145">
        <v>270</v>
      </c>
      <c r="G85" s="80">
        <v>53</v>
      </c>
      <c r="H85" s="146">
        <v>1.5E-3</v>
      </c>
      <c r="K85" s="118" t="s">
        <v>862</v>
      </c>
      <c r="L85" s="153">
        <f>VLOOKUP('Data Sheet'!B37,CalcMeshSize,2,TRUE)</f>
        <v>8000</v>
      </c>
      <c r="P85" s="103" t="s">
        <v>874</v>
      </c>
      <c r="Q85">
        <f>'Data Sheet'!$B$42</f>
        <v>0</v>
      </c>
    </row>
    <row r="86" spans="2:33" ht="15" thickBot="1">
      <c r="B86" s="21"/>
      <c r="C86" s="21"/>
      <c r="D86" s="94" t="s">
        <v>214</v>
      </c>
      <c r="F86" s="145">
        <v>325</v>
      </c>
      <c r="G86" s="80">
        <v>44</v>
      </c>
      <c r="H86" s="146">
        <v>1.1999999999999999E-3</v>
      </c>
      <c r="P86" s="155" t="s">
        <v>875</v>
      </c>
      <c r="Q86">
        <f>'Data Sheet'!$B$42*1728</f>
        <v>0</v>
      </c>
    </row>
    <row r="87" spans="2:33">
      <c r="B87" s="21"/>
      <c r="C87" s="21"/>
      <c r="D87" s="94" t="s">
        <v>215</v>
      </c>
      <c r="F87" s="145">
        <v>400</v>
      </c>
      <c r="G87" s="80">
        <v>37</v>
      </c>
      <c r="H87" s="146">
        <v>1E-3</v>
      </c>
    </row>
    <row r="88" spans="2:33" ht="13.5" thickBot="1">
      <c r="B88" s="21"/>
      <c r="C88" s="21"/>
      <c r="D88" s="94" t="s">
        <v>216</v>
      </c>
      <c r="F88" s="145"/>
      <c r="G88" s="80"/>
      <c r="H88" s="146"/>
      <c r="K88" s="33" t="s">
        <v>882</v>
      </c>
      <c r="P88" s="33" t="s">
        <v>886</v>
      </c>
    </row>
    <row r="89" spans="2:33" ht="13.5" thickBot="1">
      <c r="B89" s="21"/>
      <c r="C89" s="21"/>
      <c r="D89" s="94" t="s">
        <v>217</v>
      </c>
      <c r="F89" s="147"/>
      <c r="G89" s="148"/>
      <c r="H89" s="149"/>
      <c r="K89" s="156" t="s">
        <v>883</v>
      </c>
      <c r="P89" s="159" t="s">
        <v>884</v>
      </c>
      <c r="Q89" s="151">
        <f>'Data Sheet'!B44*'Data Sheet'!B43</f>
        <v>0</v>
      </c>
    </row>
    <row r="90" spans="2:33">
      <c r="B90" s="21"/>
      <c r="C90" s="21"/>
      <c r="D90" s="94" t="s">
        <v>218</v>
      </c>
      <c r="K90" s="157" t="s">
        <v>884</v>
      </c>
      <c r="P90" s="160" t="s">
        <v>883</v>
      </c>
      <c r="Q90" s="152">
        <f>'Data Sheet'!B44</f>
        <v>0</v>
      </c>
    </row>
    <row r="91" spans="2:33" ht="13.5" thickBot="1">
      <c r="B91" s="21"/>
      <c r="C91" s="21"/>
      <c r="D91" s="94" t="s">
        <v>219</v>
      </c>
      <c r="K91" s="158" t="s">
        <v>885</v>
      </c>
      <c r="P91" s="161" t="s">
        <v>885</v>
      </c>
      <c r="Q91" s="153">
        <f>IF('Data Sheet'!B44&lt;=100,'Data Sheet'!B44*0.226,'Data Sheet'!B44*0.22)</f>
        <v>0</v>
      </c>
    </row>
    <row r="92" spans="2:33">
      <c r="B92" s="21"/>
      <c r="C92" s="21"/>
      <c r="D92" s="94" t="s">
        <v>220</v>
      </c>
    </row>
    <row r="93" spans="2:33">
      <c r="B93" s="21"/>
      <c r="C93" s="21"/>
      <c r="D93" s="94" t="s">
        <v>221</v>
      </c>
    </row>
    <row r="94" spans="2:33" ht="13.5" thickBot="1">
      <c r="B94" s="21"/>
      <c r="C94" s="21"/>
      <c r="D94" s="94" t="s">
        <v>222</v>
      </c>
      <c r="F94" s="33" t="s">
        <v>917</v>
      </c>
      <c r="G94" s="2" t="s">
        <v>890</v>
      </c>
      <c r="H94" s="2" t="s">
        <v>891</v>
      </c>
      <c r="I94" s="162" t="s">
        <v>892</v>
      </c>
      <c r="J94" s="162" t="s">
        <v>893</v>
      </c>
    </row>
    <row r="95" spans="2:33" ht="13.5" thickBot="1">
      <c r="B95" s="21"/>
      <c r="C95" s="21"/>
      <c r="D95" s="94" t="s">
        <v>223</v>
      </c>
      <c r="F95" s="163" t="s">
        <v>427</v>
      </c>
      <c r="G95" s="164" t="s">
        <v>890</v>
      </c>
      <c r="H95" s="164" t="s">
        <v>891</v>
      </c>
      <c r="I95" s="165" t="s">
        <v>892</v>
      </c>
      <c r="J95" s="165" t="s">
        <v>893</v>
      </c>
      <c r="K95" s="166"/>
      <c r="P95" s="184">
        <v>1</v>
      </c>
      <c r="Q95" s="184">
        <v>2</v>
      </c>
      <c r="R95" s="184">
        <v>3</v>
      </c>
      <c r="S95" s="184">
        <v>4</v>
      </c>
      <c r="T95" s="184">
        <v>5</v>
      </c>
      <c r="U95" s="184">
        <v>6</v>
      </c>
      <c r="V95" s="184">
        <v>7</v>
      </c>
      <c r="W95" s="184">
        <v>8</v>
      </c>
      <c r="X95" s="184">
        <v>9</v>
      </c>
      <c r="Y95" s="184">
        <v>10</v>
      </c>
      <c r="Z95" s="184">
        <v>11</v>
      </c>
      <c r="AA95" s="184">
        <v>12</v>
      </c>
      <c r="AB95" s="184">
        <v>13</v>
      </c>
      <c r="AC95" s="184">
        <v>14</v>
      </c>
      <c r="AD95" s="184">
        <v>15</v>
      </c>
      <c r="AE95" s="184">
        <v>16</v>
      </c>
      <c r="AF95" s="184">
        <v>17</v>
      </c>
      <c r="AG95" s="184">
        <v>18</v>
      </c>
    </row>
    <row r="96" spans="2:33" ht="14.25" thickTop="1" thickBot="1">
      <c r="B96" s="21"/>
      <c r="C96" s="21"/>
      <c r="D96" s="94" t="s">
        <v>224</v>
      </c>
      <c r="F96" s="167" t="s">
        <v>905</v>
      </c>
      <c r="G96" s="168" t="s">
        <v>894</v>
      </c>
      <c r="H96" s="169" t="s">
        <v>895</v>
      </c>
      <c r="I96" s="169" t="s">
        <v>896</v>
      </c>
      <c r="J96" s="169" t="s">
        <v>896</v>
      </c>
      <c r="K96" s="170">
        <v>5</v>
      </c>
      <c r="P96" s="33" t="s">
        <v>1022</v>
      </c>
      <c r="R96" s="1"/>
    </row>
    <row r="97" spans="2:33">
      <c r="B97" s="21"/>
      <c r="C97" s="21"/>
      <c r="D97" s="101" t="s">
        <v>225</v>
      </c>
      <c r="F97" s="171" t="s">
        <v>906</v>
      </c>
      <c r="G97" s="172" t="s">
        <v>894</v>
      </c>
      <c r="H97" s="173" t="s">
        <v>895</v>
      </c>
      <c r="I97" s="173" t="s">
        <v>897</v>
      </c>
      <c r="J97" s="173" t="s">
        <v>897</v>
      </c>
      <c r="K97" s="174">
        <v>5</v>
      </c>
      <c r="P97" s="186" t="s">
        <v>940</v>
      </c>
      <c r="Q97" s="187" t="s">
        <v>941</v>
      </c>
      <c r="R97" s="187" t="s">
        <v>942</v>
      </c>
      <c r="S97" s="187" t="s">
        <v>943</v>
      </c>
      <c r="T97" s="187" t="s">
        <v>944</v>
      </c>
      <c r="U97" s="187" t="s">
        <v>945</v>
      </c>
      <c r="V97" s="187" t="s">
        <v>946</v>
      </c>
      <c r="W97" s="187" t="s">
        <v>947</v>
      </c>
      <c r="X97" s="187" t="s">
        <v>948</v>
      </c>
      <c r="Y97" s="187" t="s">
        <v>949</v>
      </c>
      <c r="Z97" s="187" t="s">
        <v>950</v>
      </c>
      <c r="AA97" s="187" t="s">
        <v>951</v>
      </c>
      <c r="AB97" s="187" t="s">
        <v>952</v>
      </c>
      <c r="AC97" s="187" t="s">
        <v>953</v>
      </c>
      <c r="AD97" s="187" t="s">
        <v>954</v>
      </c>
      <c r="AE97" s="187" t="s">
        <v>955</v>
      </c>
      <c r="AF97" s="187" t="s">
        <v>22</v>
      </c>
      <c r="AG97" s="188" t="s">
        <v>956</v>
      </c>
    </row>
    <row r="98" spans="2:33">
      <c r="B98" s="21"/>
      <c r="C98" s="21"/>
      <c r="D98" s="101" t="s">
        <v>226</v>
      </c>
      <c r="F98" s="171" t="s">
        <v>907</v>
      </c>
      <c r="G98" s="172" t="s">
        <v>894</v>
      </c>
      <c r="H98" s="173" t="s">
        <v>895</v>
      </c>
      <c r="I98" s="173" t="s">
        <v>898</v>
      </c>
      <c r="J98" s="173" t="s">
        <v>898</v>
      </c>
      <c r="K98" s="174">
        <v>5</v>
      </c>
      <c r="P98" s="189">
        <v>304</v>
      </c>
      <c r="Q98" s="185" t="s">
        <v>957</v>
      </c>
      <c r="R98" s="185" t="s">
        <v>958</v>
      </c>
      <c r="S98" s="185" t="s">
        <v>959</v>
      </c>
      <c r="T98" s="17" t="s">
        <v>960</v>
      </c>
      <c r="U98" s="185" t="s">
        <v>961</v>
      </c>
      <c r="V98" s="185" t="s">
        <v>962</v>
      </c>
      <c r="W98" s="185" t="s">
        <v>961</v>
      </c>
      <c r="X98" s="17" t="s">
        <v>1005</v>
      </c>
      <c r="Y98" s="185" t="s">
        <v>1006</v>
      </c>
      <c r="Z98" s="17" t="s">
        <v>1005</v>
      </c>
      <c r="AA98" s="185"/>
      <c r="AB98" s="185" t="s">
        <v>963</v>
      </c>
      <c r="AC98" s="185" t="s">
        <v>964</v>
      </c>
      <c r="AD98" s="185" t="s">
        <v>964</v>
      </c>
      <c r="AE98" s="185" t="s">
        <v>965</v>
      </c>
      <c r="AF98" s="185" t="s">
        <v>966</v>
      </c>
      <c r="AG98" s="190" t="s">
        <v>967</v>
      </c>
    </row>
    <row r="99" spans="2:33">
      <c r="B99" s="21"/>
      <c r="C99" s="21"/>
      <c r="D99" s="101" t="s">
        <v>227</v>
      </c>
      <c r="F99" s="171" t="s">
        <v>908</v>
      </c>
      <c r="G99" s="172" t="s">
        <v>894</v>
      </c>
      <c r="H99" s="173" t="s">
        <v>895</v>
      </c>
      <c r="I99" s="173" t="s">
        <v>916</v>
      </c>
      <c r="J99" s="173" t="s">
        <v>899</v>
      </c>
      <c r="K99" s="174">
        <v>5</v>
      </c>
      <c r="P99" s="189">
        <v>316</v>
      </c>
      <c r="Q99" s="185" t="s">
        <v>968</v>
      </c>
      <c r="R99" s="185" t="s">
        <v>969</v>
      </c>
      <c r="S99" s="185" t="s">
        <v>970</v>
      </c>
      <c r="T99" s="17" t="s">
        <v>971</v>
      </c>
      <c r="U99" s="185" t="s">
        <v>972</v>
      </c>
      <c r="V99" s="185" t="s">
        <v>973</v>
      </c>
      <c r="W99" s="185" t="s">
        <v>972</v>
      </c>
      <c r="X99" s="185" t="s">
        <v>1007</v>
      </c>
      <c r="Y99" s="185" t="s">
        <v>1008</v>
      </c>
      <c r="Z99" s="17" t="s">
        <v>1007</v>
      </c>
      <c r="AA99" s="185"/>
      <c r="AB99" s="185" t="s">
        <v>974</v>
      </c>
      <c r="AC99" s="185" t="s">
        <v>975</v>
      </c>
      <c r="AD99" s="185" t="s">
        <v>975</v>
      </c>
      <c r="AE99" s="185" t="s">
        <v>976</v>
      </c>
      <c r="AF99" s="185" t="s">
        <v>977</v>
      </c>
      <c r="AG99" s="190" t="s">
        <v>967</v>
      </c>
    </row>
    <row r="100" spans="2:33">
      <c r="B100" s="21"/>
      <c r="C100" s="21"/>
      <c r="D100" s="101" t="s">
        <v>228</v>
      </c>
      <c r="F100" s="171" t="s">
        <v>909</v>
      </c>
      <c r="G100" s="173" t="s">
        <v>904</v>
      </c>
      <c r="H100" s="173" t="s">
        <v>895</v>
      </c>
      <c r="I100" s="173" t="s">
        <v>916</v>
      </c>
      <c r="J100" s="173" t="s">
        <v>899</v>
      </c>
      <c r="K100" s="174">
        <v>1</v>
      </c>
      <c r="P100" s="189" t="s">
        <v>424</v>
      </c>
      <c r="Q100" s="185" t="s">
        <v>978</v>
      </c>
      <c r="R100" s="185" t="s">
        <v>979</v>
      </c>
      <c r="S100" s="185" t="s">
        <v>980</v>
      </c>
      <c r="T100" s="17" t="s">
        <v>981</v>
      </c>
      <c r="U100" s="185" t="s">
        <v>982</v>
      </c>
      <c r="V100" s="185" t="s">
        <v>983</v>
      </c>
      <c r="W100" s="185" t="s">
        <v>982</v>
      </c>
      <c r="X100" s="185" t="s">
        <v>1009</v>
      </c>
      <c r="Y100" s="185" t="s">
        <v>1010</v>
      </c>
      <c r="Z100" s="17" t="s">
        <v>1009</v>
      </c>
      <c r="AA100" s="185"/>
      <c r="AB100" s="185" t="s">
        <v>984</v>
      </c>
      <c r="AC100" s="185" t="s">
        <v>985</v>
      </c>
      <c r="AD100" s="185" t="s">
        <v>985</v>
      </c>
      <c r="AE100" s="185" t="s">
        <v>965</v>
      </c>
      <c r="AF100" s="185" t="s">
        <v>966</v>
      </c>
      <c r="AG100" s="190" t="s">
        <v>967</v>
      </c>
    </row>
    <row r="101" spans="2:33">
      <c r="B101" s="21"/>
      <c r="C101" s="21"/>
      <c r="D101" s="101" t="s">
        <v>229</v>
      </c>
      <c r="F101" s="171" t="s">
        <v>910</v>
      </c>
      <c r="G101" s="173" t="s">
        <v>904</v>
      </c>
      <c r="H101" s="173" t="s">
        <v>895</v>
      </c>
      <c r="I101" s="173" t="s">
        <v>897</v>
      </c>
      <c r="J101" s="173" t="s">
        <v>897</v>
      </c>
      <c r="K101" s="175">
        <v>1</v>
      </c>
      <c r="P101" s="189" t="s">
        <v>425</v>
      </c>
      <c r="Q101" s="185" t="s">
        <v>986</v>
      </c>
      <c r="R101" s="185" t="s">
        <v>987</v>
      </c>
      <c r="S101" s="185" t="s">
        <v>988</v>
      </c>
      <c r="T101" s="17" t="s">
        <v>989</v>
      </c>
      <c r="U101" s="185" t="s">
        <v>990</v>
      </c>
      <c r="V101" s="185" t="s">
        <v>991</v>
      </c>
      <c r="W101" s="185" t="s">
        <v>990</v>
      </c>
      <c r="X101" s="185" t="s">
        <v>1011</v>
      </c>
      <c r="Y101" s="185" t="s">
        <v>1012</v>
      </c>
      <c r="Z101" s="17" t="s">
        <v>1011</v>
      </c>
      <c r="AA101" s="185"/>
      <c r="AB101" s="185" t="s">
        <v>992</v>
      </c>
      <c r="AC101" s="185" t="s">
        <v>993</v>
      </c>
      <c r="AD101" s="185" t="s">
        <v>993</v>
      </c>
      <c r="AE101" s="185" t="s">
        <v>976</v>
      </c>
      <c r="AF101" s="185" t="s">
        <v>977</v>
      </c>
      <c r="AG101" s="190" t="s">
        <v>967</v>
      </c>
    </row>
    <row r="102" spans="2:33">
      <c r="B102" s="21"/>
      <c r="C102" s="21"/>
      <c r="D102" s="101" t="s">
        <v>230</v>
      </c>
      <c r="F102" s="171" t="s">
        <v>911</v>
      </c>
      <c r="G102" s="173" t="s">
        <v>904</v>
      </c>
      <c r="H102" s="173" t="s">
        <v>895</v>
      </c>
      <c r="I102" s="173" t="s">
        <v>897</v>
      </c>
      <c r="J102" s="173" t="s">
        <v>897</v>
      </c>
      <c r="K102" s="175">
        <v>1</v>
      </c>
      <c r="P102" s="191" t="s">
        <v>426</v>
      </c>
      <c r="Q102" s="185" t="s">
        <v>1013</v>
      </c>
      <c r="R102" s="185" t="s">
        <v>994</v>
      </c>
      <c r="S102" s="185" t="s">
        <v>994</v>
      </c>
      <c r="T102" s="17" t="s">
        <v>1014</v>
      </c>
      <c r="U102" s="185" t="s">
        <v>1002</v>
      </c>
      <c r="V102" s="185" t="s">
        <v>1015</v>
      </c>
      <c r="W102" s="185" t="s">
        <v>1016</v>
      </c>
      <c r="X102" s="185" t="s">
        <v>1017</v>
      </c>
      <c r="Y102" s="185" t="s">
        <v>1018</v>
      </c>
      <c r="Z102" s="17" t="s">
        <v>1017</v>
      </c>
      <c r="AA102" s="185" t="s">
        <v>1017</v>
      </c>
      <c r="AB102" s="185" t="s">
        <v>995</v>
      </c>
      <c r="AC102" s="185" t="s">
        <v>996</v>
      </c>
      <c r="AD102" s="185" t="s">
        <v>996</v>
      </c>
      <c r="AE102" s="17" t="s">
        <v>997</v>
      </c>
      <c r="AF102" s="185" t="s">
        <v>998</v>
      </c>
      <c r="AG102" s="192" t="s">
        <v>999</v>
      </c>
    </row>
    <row r="103" spans="2:33">
      <c r="B103" s="21"/>
      <c r="C103" s="21"/>
      <c r="D103" s="101" t="s">
        <v>231</v>
      </c>
      <c r="F103" s="171" t="s">
        <v>912</v>
      </c>
      <c r="G103" s="173" t="s">
        <v>904</v>
      </c>
      <c r="H103" s="173" t="s">
        <v>895</v>
      </c>
      <c r="I103" s="173" t="s">
        <v>897</v>
      </c>
      <c r="J103" s="173" t="s">
        <v>897</v>
      </c>
      <c r="K103" s="175">
        <v>1</v>
      </c>
      <c r="P103" s="193" t="s">
        <v>1020</v>
      </c>
      <c r="Q103" s="201" t="s">
        <v>1023</v>
      </c>
      <c r="R103" s="201" t="s">
        <v>1023</v>
      </c>
      <c r="S103" s="201" t="s">
        <v>1023</v>
      </c>
      <c r="T103" s="201" t="s">
        <v>1023</v>
      </c>
      <c r="U103" s="201" t="s">
        <v>1023</v>
      </c>
      <c r="V103" s="201" t="s">
        <v>1023</v>
      </c>
      <c r="W103" s="201" t="s">
        <v>1023</v>
      </c>
      <c r="X103" s="201" t="s">
        <v>1023</v>
      </c>
      <c r="Y103" s="201" t="s">
        <v>1023</v>
      </c>
      <c r="Z103" s="201" t="s">
        <v>1023</v>
      </c>
      <c r="AA103" s="201" t="s">
        <v>1023</v>
      </c>
      <c r="AB103" s="201" t="s">
        <v>1023</v>
      </c>
      <c r="AC103" s="201" t="s">
        <v>1023</v>
      </c>
      <c r="AD103" s="201" t="s">
        <v>1023</v>
      </c>
      <c r="AE103" s="201" t="s">
        <v>1023</v>
      </c>
      <c r="AF103" s="201" t="s">
        <v>1023</v>
      </c>
      <c r="AG103" s="201" t="s">
        <v>1023</v>
      </c>
    </row>
    <row r="104" spans="2:33" ht="13.5" thickBot="1">
      <c r="B104" s="21"/>
      <c r="C104" s="21"/>
      <c r="D104" s="101" t="s">
        <v>232</v>
      </c>
      <c r="F104" s="171" t="s">
        <v>913</v>
      </c>
      <c r="G104" s="173" t="s">
        <v>900</v>
      </c>
      <c r="H104" s="173" t="s">
        <v>895</v>
      </c>
      <c r="I104" s="173" t="s">
        <v>897</v>
      </c>
      <c r="J104" s="173" t="s">
        <v>897</v>
      </c>
      <c r="K104" s="175"/>
      <c r="P104" s="194" t="s">
        <v>430</v>
      </c>
      <c r="Q104" s="195" t="s">
        <v>1000</v>
      </c>
      <c r="R104" s="195" t="s">
        <v>1001</v>
      </c>
      <c r="S104" s="195" t="s">
        <v>994</v>
      </c>
      <c r="T104" s="195" t="s">
        <v>1014</v>
      </c>
      <c r="U104" s="195" t="s">
        <v>1002</v>
      </c>
      <c r="V104" s="195" t="s">
        <v>1003</v>
      </c>
      <c r="W104" s="195" t="s">
        <v>1004</v>
      </c>
      <c r="X104" s="195" t="s">
        <v>1017</v>
      </c>
      <c r="Y104" s="195" t="s">
        <v>1018</v>
      </c>
      <c r="Z104" s="195" t="s">
        <v>1017</v>
      </c>
      <c r="AA104" s="195" t="s">
        <v>1017</v>
      </c>
      <c r="AB104" s="195" t="s">
        <v>995</v>
      </c>
      <c r="AC104" s="195" t="s">
        <v>996</v>
      </c>
      <c r="AD104" s="195" t="s">
        <v>996</v>
      </c>
      <c r="AE104" s="195" t="s">
        <v>997</v>
      </c>
      <c r="AF104" s="195" t="s">
        <v>998</v>
      </c>
      <c r="AG104" s="196" t="s">
        <v>999</v>
      </c>
    </row>
    <row r="105" spans="2:33">
      <c r="B105" s="21"/>
      <c r="C105" s="21"/>
      <c r="D105" s="101" t="s">
        <v>233</v>
      </c>
      <c r="F105" s="171" t="s">
        <v>914</v>
      </c>
      <c r="G105" s="173" t="s">
        <v>900</v>
      </c>
      <c r="H105" s="173" t="s">
        <v>901</v>
      </c>
      <c r="I105" s="173" t="s">
        <v>902</v>
      </c>
      <c r="J105" s="173" t="s">
        <v>902</v>
      </c>
      <c r="K105" s="174">
        <v>2</v>
      </c>
    </row>
    <row r="106" spans="2:33" ht="13.5" thickBot="1">
      <c r="B106" s="21"/>
      <c r="C106" s="21"/>
      <c r="D106" s="101" t="s">
        <v>234</v>
      </c>
      <c r="F106" s="176" t="s">
        <v>915</v>
      </c>
      <c r="G106" s="177" t="s">
        <v>900</v>
      </c>
      <c r="H106" s="177" t="s">
        <v>903</v>
      </c>
      <c r="I106" s="177" t="s">
        <v>902</v>
      </c>
      <c r="J106" s="177" t="s">
        <v>902</v>
      </c>
      <c r="K106" s="178">
        <v>3</v>
      </c>
    </row>
    <row r="107" spans="2:33">
      <c r="B107" s="21"/>
      <c r="C107" s="21"/>
      <c r="D107" s="101" t="s">
        <v>235</v>
      </c>
    </row>
    <row r="108" spans="2:33">
      <c r="B108" s="21"/>
      <c r="C108" s="21"/>
      <c r="D108" s="101" t="s">
        <v>236</v>
      </c>
    </row>
    <row r="109" spans="2:33" ht="13.5" thickBot="1">
      <c r="B109" s="21"/>
      <c r="C109" s="21"/>
      <c r="D109" s="101" t="s">
        <v>237</v>
      </c>
      <c r="F109" s="33" t="s">
        <v>918</v>
      </c>
      <c r="G109" s="2" t="s">
        <v>890</v>
      </c>
      <c r="H109" s="2" t="s">
        <v>891</v>
      </c>
      <c r="I109" s="162" t="s">
        <v>892</v>
      </c>
      <c r="J109" s="162" t="s">
        <v>893</v>
      </c>
    </row>
    <row r="110" spans="2:33" ht="13.5" thickBot="1">
      <c r="B110" s="21"/>
      <c r="C110" s="21"/>
      <c r="D110" s="101" t="s">
        <v>238</v>
      </c>
      <c r="F110" s="163" t="s">
        <v>427</v>
      </c>
      <c r="G110" s="164" t="s">
        <v>890</v>
      </c>
      <c r="H110" s="164" t="s">
        <v>891</v>
      </c>
      <c r="I110" s="165" t="s">
        <v>892</v>
      </c>
      <c r="J110" s="165" t="s">
        <v>893</v>
      </c>
      <c r="K110" s="166"/>
    </row>
    <row r="111" spans="2:33" ht="13.5" thickTop="1">
      <c r="B111" s="21"/>
      <c r="C111" s="21"/>
      <c r="D111" s="101" t="s">
        <v>239</v>
      </c>
      <c r="F111" s="167" t="s">
        <v>905</v>
      </c>
      <c r="G111" s="168" t="s">
        <v>894</v>
      </c>
      <c r="H111" s="169" t="s">
        <v>895</v>
      </c>
      <c r="I111" s="169" t="s">
        <v>896</v>
      </c>
      <c r="J111" s="169" t="s">
        <v>896</v>
      </c>
      <c r="K111" s="170">
        <v>5</v>
      </c>
    </row>
    <row r="112" spans="2:33">
      <c r="B112" s="21"/>
      <c r="C112" s="21"/>
      <c r="D112" s="101" t="s">
        <v>240</v>
      </c>
      <c r="F112" s="171" t="s">
        <v>906</v>
      </c>
      <c r="G112" s="172" t="s">
        <v>894</v>
      </c>
      <c r="H112" s="173" t="s">
        <v>895</v>
      </c>
      <c r="I112" s="173" t="s">
        <v>897</v>
      </c>
      <c r="J112" s="173" t="s">
        <v>897</v>
      </c>
      <c r="K112" s="174">
        <v>5</v>
      </c>
    </row>
    <row r="113" spans="2:11">
      <c r="B113" s="21"/>
      <c r="C113" s="21"/>
      <c r="D113" s="101" t="s">
        <v>241</v>
      </c>
      <c r="F113" s="171" t="s">
        <v>907</v>
      </c>
      <c r="G113" s="172" t="s">
        <v>894</v>
      </c>
      <c r="H113" s="173" t="s">
        <v>895</v>
      </c>
      <c r="I113" s="173" t="s">
        <v>898</v>
      </c>
      <c r="J113" s="173" t="s">
        <v>898</v>
      </c>
      <c r="K113" s="174">
        <v>5</v>
      </c>
    </row>
    <row r="114" spans="2:11">
      <c r="B114" s="21"/>
      <c r="C114" s="21"/>
      <c r="D114" s="101" t="s">
        <v>242</v>
      </c>
      <c r="F114" s="171" t="s">
        <v>908</v>
      </c>
      <c r="G114" s="172" t="s">
        <v>894</v>
      </c>
      <c r="H114" s="173" t="s">
        <v>895</v>
      </c>
      <c r="I114" s="173" t="s">
        <v>916</v>
      </c>
      <c r="J114" s="173" t="s">
        <v>899</v>
      </c>
      <c r="K114" s="174">
        <v>5</v>
      </c>
    </row>
    <row r="115" spans="2:11">
      <c r="B115" s="21"/>
      <c r="C115" s="21"/>
      <c r="D115" s="101" t="s">
        <v>243</v>
      </c>
      <c r="F115" s="171" t="s">
        <v>914</v>
      </c>
      <c r="G115" s="173" t="s">
        <v>900</v>
      </c>
      <c r="H115" s="173" t="s">
        <v>901</v>
      </c>
      <c r="I115" s="173" t="s">
        <v>902</v>
      </c>
      <c r="J115" s="173" t="s">
        <v>902</v>
      </c>
      <c r="K115" s="174">
        <v>2</v>
      </c>
    </row>
    <row r="116" spans="2:11" ht="13.5" thickBot="1">
      <c r="B116" s="21"/>
      <c r="C116" s="21"/>
      <c r="D116" s="101" t="s">
        <v>244</v>
      </c>
      <c r="F116" s="176" t="s">
        <v>915</v>
      </c>
      <c r="G116" s="177" t="s">
        <v>900</v>
      </c>
      <c r="H116" s="177" t="s">
        <v>903</v>
      </c>
      <c r="I116" s="177" t="s">
        <v>902</v>
      </c>
      <c r="J116" s="177" t="s">
        <v>902</v>
      </c>
      <c r="K116" s="178">
        <v>3</v>
      </c>
    </row>
    <row r="117" spans="2:11">
      <c r="B117" s="21"/>
      <c r="C117" s="21"/>
      <c r="D117" s="101" t="s">
        <v>245</v>
      </c>
      <c r="F117" s="179"/>
      <c r="G117" s="14"/>
      <c r="H117" s="14"/>
      <c r="I117" s="14"/>
      <c r="J117" s="14"/>
      <c r="K117" s="14"/>
    </row>
    <row r="118" spans="2:11">
      <c r="B118" s="21"/>
      <c r="C118" s="21"/>
      <c r="D118" s="101" t="s">
        <v>246</v>
      </c>
      <c r="F118" s="16"/>
      <c r="G118" s="2"/>
      <c r="H118" s="2"/>
      <c r="I118" s="2"/>
      <c r="J118" s="14"/>
      <c r="K118" s="14"/>
    </row>
    <row r="119" spans="2:11" ht="13.5" thickBot="1">
      <c r="B119" s="21"/>
      <c r="C119" s="21"/>
      <c r="D119" s="101" t="s">
        <v>247</v>
      </c>
      <c r="F119" s="33" t="s">
        <v>925</v>
      </c>
      <c r="G119" s="2"/>
      <c r="H119" s="33" t="s">
        <v>926</v>
      </c>
      <c r="I119" s="16"/>
      <c r="J119" s="33" t="s">
        <v>1031</v>
      </c>
      <c r="K119" s="14"/>
    </row>
    <row r="120" spans="2:11">
      <c r="B120" s="21"/>
      <c r="C120" s="21"/>
      <c r="D120" s="101" t="s">
        <v>248</v>
      </c>
      <c r="F120" s="181" t="s">
        <v>919</v>
      </c>
      <c r="G120" s="2"/>
      <c r="H120" s="181" t="s">
        <v>923</v>
      </c>
      <c r="I120" s="16"/>
      <c r="J120" s="202" t="s">
        <v>1028</v>
      </c>
    </row>
    <row r="121" spans="2:11">
      <c r="B121" s="21"/>
      <c r="C121" s="21"/>
      <c r="D121" s="101" t="s">
        <v>249</v>
      </c>
      <c r="F121" s="182" t="s">
        <v>923</v>
      </c>
      <c r="G121" s="2"/>
      <c r="H121" s="182" t="s">
        <v>924</v>
      </c>
      <c r="I121" s="17"/>
      <c r="J121" s="203" t="s">
        <v>1029</v>
      </c>
    </row>
    <row r="122" spans="2:11">
      <c r="B122" s="21"/>
      <c r="C122" s="21"/>
      <c r="D122" s="101" t="s">
        <v>250</v>
      </c>
      <c r="F122" s="182" t="s">
        <v>924</v>
      </c>
      <c r="G122" s="2"/>
      <c r="H122" s="182" t="s">
        <v>920</v>
      </c>
      <c r="I122" s="17"/>
      <c r="J122" s="204" t="s">
        <v>894</v>
      </c>
    </row>
    <row r="123" spans="2:11">
      <c r="B123" s="21"/>
      <c r="C123" s="21"/>
      <c r="D123" s="101" t="s">
        <v>251</v>
      </c>
      <c r="F123" s="182" t="s">
        <v>920</v>
      </c>
      <c r="G123" s="2"/>
      <c r="H123" s="182" t="s">
        <v>921</v>
      </c>
      <c r="I123" s="2"/>
      <c r="J123" s="205" t="s">
        <v>904</v>
      </c>
    </row>
    <row r="124" spans="2:11" ht="13.5" thickBot="1">
      <c r="B124" s="21"/>
      <c r="C124" s="21"/>
      <c r="D124" s="101" t="s">
        <v>252</v>
      </c>
      <c r="F124" s="182" t="s">
        <v>922</v>
      </c>
      <c r="G124" s="2"/>
      <c r="H124" s="183" t="s">
        <v>894</v>
      </c>
      <c r="I124" s="2"/>
      <c r="J124" s="206" t="s">
        <v>1030</v>
      </c>
    </row>
    <row r="125" spans="2:11">
      <c r="B125" s="21"/>
      <c r="C125" s="21"/>
      <c r="D125" s="101" t="s">
        <v>253</v>
      </c>
      <c r="F125" s="182" t="s">
        <v>921</v>
      </c>
      <c r="G125" s="2"/>
      <c r="I125" s="2"/>
    </row>
    <row r="126" spans="2:11" ht="13.5" thickBot="1">
      <c r="B126" s="21"/>
      <c r="C126" s="21"/>
      <c r="D126" s="101" t="s">
        <v>254</v>
      </c>
      <c r="F126" s="183" t="s">
        <v>894</v>
      </c>
      <c r="G126" s="2"/>
      <c r="I126" s="2"/>
      <c r="J126" s="2"/>
    </row>
    <row r="127" spans="2:11">
      <c r="B127" s="21"/>
      <c r="C127" s="21"/>
      <c r="D127" s="101" t="s">
        <v>255</v>
      </c>
      <c r="F127" s="17"/>
      <c r="G127" s="2"/>
      <c r="H127" s="2"/>
    </row>
    <row r="128" spans="2:11">
      <c r="B128" s="21"/>
      <c r="C128" s="21"/>
      <c r="D128" s="101" t="s">
        <v>256</v>
      </c>
      <c r="F128" s="17"/>
    </row>
    <row r="129" spans="2:20" ht="13.5" thickBot="1">
      <c r="B129" s="21"/>
      <c r="C129" s="21"/>
      <c r="D129" s="101" t="s">
        <v>257</v>
      </c>
      <c r="F129" s="33" t="s">
        <v>937</v>
      </c>
      <c r="G129" s="2"/>
      <c r="H129" s="33" t="s">
        <v>938</v>
      </c>
      <c r="J129" s="4" t="s">
        <v>1147</v>
      </c>
      <c r="L129" s="4" t="s">
        <v>1145</v>
      </c>
      <c r="P129" s="4" t="s">
        <v>1156</v>
      </c>
      <c r="R129" s="4" t="s">
        <v>1157</v>
      </c>
      <c r="T129" s="4" t="s">
        <v>1158</v>
      </c>
    </row>
    <row r="130" spans="2:20">
      <c r="B130" s="21"/>
      <c r="C130" s="21"/>
      <c r="D130" s="101" t="s">
        <v>258</v>
      </c>
      <c r="F130" s="154" t="s">
        <v>930</v>
      </c>
      <c r="G130" s="2"/>
      <c r="H130" s="154" t="s">
        <v>933</v>
      </c>
      <c r="J130" s="156" t="s">
        <v>1032</v>
      </c>
      <c r="L130" s="154" t="s">
        <v>1104</v>
      </c>
      <c r="P130" s="154" t="s">
        <v>1148</v>
      </c>
      <c r="R130" s="154" t="s">
        <v>1148</v>
      </c>
      <c r="T130" s="154" t="s">
        <v>1148</v>
      </c>
    </row>
    <row r="131" spans="2:20">
      <c r="B131" s="21"/>
      <c r="C131" s="21"/>
      <c r="D131" s="101" t="s">
        <v>259</v>
      </c>
      <c r="F131" s="103" t="s">
        <v>931</v>
      </c>
      <c r="G131" s="2"/>
      <c r="H131" s="103" t="s">
        <v>7</v>
      </c>
      <c r="J131" s="157" t="s">
        <v>1033</v>
      </c>
      <c r="L131" s="103" t="s">
        <v>1105</v>
      </c>
      <c r="P131" s="103" t="s">
        <v>1150</v>
      </c>
      <c r="R131" s="103" t="s">
        <v>1149</v>
      </c>
      <c r="T131" s="103" t="s">
        <v>1149</v>
      </c>
    </row>
    <row r="132" spans="2:20" ht="13.5" thickBot="1">
      <c r="B132" s="21"/>
      <c r="C132" s="21"/>
      <c r="D132" s="101" t="s">
        <v>260</v>
      </c>
      <c r="F132" s="103" t="s">
        <v>932</v>
      </c>
      <c r="G132" s="2"/>
      <c r="H132" s="155" t="s">
        <v>935</v>
      </c>
      <c r="J132" s="157" t="s">
        <v>1034</v>
      </c>
      <c r="L132" s="103" t="s">
        <v>1106</v>
      </c>
      <c r="P132" s="103" t="s">
        <v>1152</v>
      </c>
      <c r="R132" s="103" t="s">
        <v>1150</v>
      </c>
      <c r="T132" s="103" t="s">
        <v>1150</v>
      </c>
    </row>
    <row r="133" spans="2:20">
      <c r="B133" s="21"/>
      <c r="C133" s="21"/>
      <c r="D133" s="101" t="s">
        <v>261</v>
      </c>
      <c r="F133" s="103" t="s">
        <v>933</v>
      </c>
      <c r="G133" s="2"/>
      <c r="J133" s="157" t="s">
        <v>1035</v>
      </c>
      <c r="L133" s="103" t="s">
        <v>1107</v>
      </c>
      <c r="P133" s="103" t="s">
        <v>1153</v>
      </c>
      <c r="R133" s="103" t="s">
        <v>1151</v>
      </c>
      <c r="T133" s="103" t="s">
        <v>1151</v>
      </c>
    </row>
    <row r="134" spans="2:20" ht="13.5" thickBot="1">
      <c r="B134" s="21"/>
      <c r="C134" s="21"/>
      <c r="D134" s="101" t="s">
        <v>262</v>
      </c>
      <c r="F134" s="103" t="s">
        <v>7</v>
      </c>
      <c r="G134" s="2"/>
      <c r="H134" s="2"/>
      <c r="J134" s="157" t="s">
        <v>1036</v>
      </c>
      <c r="L134" s="103" t="s">
        <v>1108</v>
      </c>
      <c r="P134" s="103" t="s">
        <v>1154</v>
      </c>
      <c r="R134" s="155" t="s">
        <v>1155</v>
      </c>
      <c r="T134" s="103" t="s">
        <v>1152</v>
      </c>
    </row>
    <row r="135" spans="2:20" ht="13.5" thickBot="1">
      <c r="B135" s="21"/>
      <c r="C135" s="21"/>
      <c r="D135" s="101" t="s">
        <v>263</v>
      </c>
      <c r="F135" s="103" t="s">
        <v>934</v>
      </c>
      <c r="G135" s="2"/>
      <c r="H135" s="2"/>
      <c r="J135" s="157" t="s">
        <v>1037</v>
      </c>
      <c r="L135" s="103" t="s">
        <v>1109</v>
      </c>
      <c r="P135" s="155" t="s">
        <v>1155</v>
      </c>
      <c r="Q135" s="1"/>
      <c r="T135" s="103" t="s">
        <v>1153</v>
      </c>
    </row>
    <row r="136" spans="2:20" ht="13.5" thickBot="1">
      <c r="B136" s="21"/>
      <c r="C136" s="21"/>
      <c r="D136" s="101" t="s">
        <v>264</v>
      </c>
      <c r="F136" s="183" t="s">
        <v>936</v>
      </c>
      <c r="G136" s="2"/>
      <c r="H136" s="2"/>
      <c r="J136" s="157" t="s">
        <v>1038</v>
      </c>
      <c r="L136" s="103" t="s">
        <v>1110</v>
      </c>
      <c r="P136" s="1"/>
      <c r="Q136" s="1"/>
      <c r="T136" s="103" t="s">
        <v>1154</v>
      </c>
    </row>
    <row r="137" spans="2:20" ht="13.5" thickBot="1">
      <c r="B137" s="21"/>
      <c r="C137" s="21"/>
      <c r="D137" s="101" t="s">
        <v>265</v>
      </c>
      <c r="J137" s="157" t="s">
        <v>1039</v>
      </c>
      <c r="L137" s="103" t="s">
        <v>1111</v>
      </c>
      <c r="P137" s="1"/>
      <c r="Q137" s="1"/>
      <c r="T137" s="155" t="s">
        <v>1155</v>
      </c>
    </row>
    <row r="138" spans="2:20">
      <c r="B138" s="21"/>
      <c r="C138" s="21"/>
      <c r="D138" s="101" t="s">
        <v>266</v>
      </c>
      <c r="J138" s="157" t="s">
        <v>1040</v>
      </c>
      <c r="L138" s="103" t="s">
        <v>1112</v>
      </c>
    </row>
    <row r="139" spans="2:20">
      <c r="B139" s="21"/>
      <c r="C139" s="21"/>
      <c r="D139" s="101" t="s">
        <v>267</v>
      </c>
      <c r="J139" s="157" t="s">
        <v>1041</v>
      </c>
      <c r="L139" s="103" t="s">
        <v>1113</v>
      </c>
    </row>
    <row r="140" spans="2:20" ht="13.5" thickBot="1">
      <c r="B140" s="21"/>
      <c r="C140" s="21"/>
      <c r="D140" s="101" t="s">
        <v>268</v>
      </c>
      <c r="H140">
        <f>IF($I$28=$W$35,$AC$35:$AC$55,IF($I$28=$W$38,$AC$59:$AC$83,$Z$35:$Z$154))</f>
        <v>0</v>
      </c>
      <c r="J140" s="157" t="s">
        <v>1042</v>
      </c>
      <c r="L140" s="103" t="s">
        <v>1114</v>
      </c>
      <c r="P140" s="4" t="s">
        <v>1166</v>
      </c>
    </row>
    <row r="141" spans="2:20">
      <c r="B141" s="21"/>
      <c r="C141" s="21"/>
      <c r="D141" s="101" t="s">
        <v>269</v>
      </c>
      <c r="J141" s="157" t="s">
        <v>1043</v>
      </c>
      <c r="L141" s="103" t="s">
        <v>1115</v>
      </c>
      <c r="P141" s="154" t="s">
        <v>1163</v>
      </c>
    </row>
    <row r="142" spans="2:20">
      <c r="B142" s="21"/>
      <c r="C142" s="21"/>
      <c r="D142" s="101" t="s">
        <v>270</v>
      </c>
      <c r="J142" s="157" t="s">
        <v>1044</v>
      </c>
      <c r="L142" s="103" t="s">
        <v>1116</v>
      </c>
      <c r="P142" s="103" t="s">
        <v>1164</v>
      </c>
    </row>
    <row r="143" spans="2:20" ht="13.5" thickBot="1">
      <c r="B143" s="21"/>
      <c r="C143" s="21"/>
      <c r="D143" s="101" t="s">
        <v>271</v>
      </c>
      <c r="J143" s="157" t="s">
        <v>1045</v>
      </c>
      <c r="L143" s="103" t="s">
        <v>1117</v>
      </c>
      <c r="P143" s="155" t="s">
        <v>1165</v>
      </c>
    </row>
    <row r="144" spans="2:20">
      <c r="B144" s="21"/>
      <c r="C144" s="21"/>
      <c r="D144" s="101" t="s">
        <v>272</v>
      </c>
      <c r="J144" s="157" t="s">
        <v>1046</v>
      </c>
      <c r="L144" s="103" t="s">
        <v>1118</v>
      </c>
    </row>
    <row r="145" spans="2:19">
      <c r="B145" s="21"/>
      <c r="C145" s="21"/>
      <c r="D145" s="101" t="s">
        <v>273</v>
      </c>
      <c r="J145" s="157" t="s">
        <v>1047</v>
      </c>
      <c r="L145" s="103" t="s">
        <v>1119</v>
      </c>
    </row>
    <row r="146" spans="2:19" ht="13.5" thickBot="1">
      <c r="B146" s="21"/>
      <c r="C146" s="21"/>
      <c r="D146" s="101" t="s">
        <v>274</v>
      </c>
      <c r="J146" s="157" t="s">
        <v>1048</v>
      </c>
      <c r="L146" s="103" t="s">
        <v>1120</v>
      </c>
      <c r="P146" s="6" t="s">
        <v>1194</v>
      </c>
      <c r="R146" s="4" t="s">
        <v>1225</v>
      </c>
    </row>
    <row r="147" spans="2:19">
      <c r="B147" s="21"/>
      <c r="C147" s="21"/>
      <c r="D147" s="101" t="s">
        <v>275</v>
      </c>
      <c r="J147" s="157" t="s">
        <v>1049</v>
      </c>
      <c r="L147" s="103" t="s">
        <v>1121</v>
      </c>
      <c r="P147" s="91" t="s">
        <v>1185</v>
      </c>
      <c r="R147" s="1" t="s">
        <v>31</v>
      </c>
      <c r="S147" s="1" t="s">
        <v>1201</v>
      </c>
    </row>
    <row r="148" spans="2:19">
      <c r="B148" s="21"/>
      <c r="C148" s="21"/>
      <c r="D148" s="101" t="s">
        <v>276</v>
      </c>
      <c r="J148" s="157" t="s">
        <v>1050</v>
      </c>
      <c r="L148" s="103" t="s">
        <v>1122</v>
      </c>
      <c r="P148" s="122" t="s">
        <v>1186</v>
      </c>
      <c r="R148" s="209" t="s">
        <v>1202</v>
      </c>
      <c r="S148" s="210">
        <v>0.40500000000000003</v>
      </c>
    </row>
    <row r="149" spans="2:19">
      <c r="B149" s="21"/>
      <c r="C149" s="21"/>
      <c r="D149" s="101" t="s">
        <v>277</v>
      </c>
      <c r="J149" s="157" t="s">
        <v>1051</v>
      </c>
      <c r="L149" s="103" t="s">
        <v>1123</v>
      </c>
      <c r="P149" s="122" t="s">
        <v>1187</v>
      </c>
      <c r="R149" s="209" t="s">
        <v>1203</v>
      </c>
      <c r="S149" s="211">
        <v>0.54</v>
      </c>
    </row>
    <row r="150" spans="2:19" ht="13.5" thickBot="1">
      <c r="B150" s="21"/>
      <c r="C150" s="21"/>
      <c r="D150" s="101" t="s">
        <v>278</v>
      </c>
      <c r="J150" s="157" t="s">
        <v>1052</v>
      </c>
      <c r="L150" s="155" t="s">
        <v>1124</v>
      </c>
      <c r="P150" s="122" t="s">
        <v>1195</v>
      </c>
      <c r="R150" s="209" t="s">
        <v>1204</v>
      </c>
      <c r="S150" s="211">
        <v>0.67500000000000004</v>
      </c>
    </row>
    <row r="151" spans="2:19">
      <c r="B151" s="21"/>
      <c r="C151" s="21"/>
      <c r="D151" s="101" t="s">
        <v>279</v>
      </c>
      <c r="J151" s="157" t="s">
        <v>1053</v>
      </c>
      <c r="P151" s="122" t="s">
        <v>1188</v>
      </c>
      <c r="R151" s="209" t="s">
        <v>1205</v>
      </c>
      <c r="S151" s="211">
        <v>0.84</v>
      </c>
    </row>
    <row r="152" spans="2:19">
      <c r="B152" s="21"/>
      <c r="C152" s="21"/>
      <c r="D152" s="101" t="s">
        <v>280</v>
      </c>
      <c r="J152" s="157" t="s">
        <v>1054</v>
      </c>
      <c r="P152" s="122" t="s">
        <v>1189</v>
      </c>
      <c r="R152" s="209" t="s">
        <v>1206</v>
      </c>
      <c r="S152" s="211">
        <v>1.05</v>
      </c>
    </row>
    <row r="153" spans="2:19">
      <c r="B153" s="21"/>
      <c r="C153" s="21"/>
      <c r="D153" s="101" t="s">
        <v>281</v>
      </c>
      <c r="J153" s="157" t="s">
        <v>1055</v>
      </c>
      <c r="P153" s="122" t="s">
        <v>1196</v>
      </c>
      <c r="R153" s="209" t="s">
        <v>1207</v>
      </c>
      <c r="S153" s="211">
        <v>1.3149999999999999</v>
      </c>
    </row>
    <row r="154" spans="2:19" ht="13.5" thickBot="1">
      <c r="B154" s="21"/>
      <c r="C154" s="21"/>
      <c r="D154" s="101" t="s">
        <v>282</v>
      </c>
      <c r="J154" s="157" t="s">
        <v>1056</v>
      </c>
      <c r="L154" s="4" t="s">
        <v>1146</v>
      </c>
      <c r="P154" s="122" t="s">
        <v>1197</v>
      </c>
      <c r="R154" s="209" t="s">
        <v>1208</v>
      </c>
      <c r="S154" s="211">
        <v>1.66</v>
      </c>
    </row>
    <row r="155" spans="2:19">
      <c r="B155" s="21"/>
      <c r="C155" s="21"/>
      <c r="D155" s="101" t="s">
        <v>283</v>
      </c>
      <c r="J155" s="157" t="s">
        <v>1057</v>
      </c>
      <c r="L155" s="207">
        <v>304</v>
      </c>
      <c r="P155" s="122" t="s">
        <v>1190</v>
      </c>
      <c r="R155" s="209" t="s">
        <v>1209</v>
      </c>
      <c r="S155" s="211">
        <v>1.9</v>
      </c>
    </row>
    <row r="156" spans="2:19">
      <c r="B156" s="21"/>
      <c r="C156" s="21"/>
      <c r="D156" s="101" t="s">
        <v>284</v>
      </c>
      <c r="J156" s="157" t="s">
        <v>1058</v>
      </c>
      <c r="L156" s="208" t="s">
        <v>1125</v>
      </c>
      <c r="P156" s="122" t="s">
        <v>1191</v>
      </c>
      <c r="R156" s="209" t="s">
        <v>1210</v>
      </c>
      <c r="S156" s="211">
        <v>2.375</v>
      </c>
    </row>
    <row r="157" spans="2:19">
      <c r="B157" s="21"/>
      <c r="C157" s="21"/>
      <c r="D157" s="101" t="s">
        <v>285</v>
      </c>
      <c r="J157" s="157" t="s">
        <v>1059</v>
      </c>
      <c r="L157" s="208" t="s">
        <v>1126</v>
      </c>
      <c r="P157" s="122" t="s">
        <v>1192</v>
      </c>
      <c r="R157" s="209" t="s">
        <v>1211</v>
      </c>
      <c r="S157" s="211">
        <v>2.875</v>
      </c>
    </row>
    <row r="158" spans="2:19">
      <c r="B158" s="21"/>
      <c r="C158" s="21"/>
      <c r="D158" s="101" t="s">
        <v>286</v>
      </c>
      <c r="J158" s="157" t="s">
        <v>1060</v>
      </c>
      <c r="L158" s="208" t="s">
        <v>1127</v>
      </c>
      <c r="P158" s="122" t="s">
        <v>1193</v>
      </c>
      <c r="R158" s="209" t="s">
        <v>1212</v>
      </c>
      <c r="S158" s="211">
        <v>3.5</v>
      </c>
    </row>
    <row r="159" spans="2:19">
      <c r="B159" s="21"/>
      <c r="C159" s="21"/>
      <c r="D159" s="101" t="s">
        <v>287</v>
      </c>
      <c r="J159" s="157" t="s">
        <v>1061</v>
      </c>
      <c r="L159" s="208">
        <v>321</v>
      </c>
      <c r="P159" s="122" t="s">
        <v>1198</v>
      </c>
      <c r="R159" s="209" t="s">
        <v>1213</v>
      </c>
      <c r="S159" s="211">
        <v>4</v>
      </c>
    </row>
    <row r="160" spans="2:19">
      <c r="B160" s="21"/>
      <c r="C160" s="21"/>
      <c r="D160" s="101" t="s">
        <v>288</v>
      </c>
      <c r="J160" s="157" t="s">
        <v>1062</v>
      </c>
      <c r="L160" s="208">
        <v>347</v>
      </c>
      <c r="P160" s="122" t="s">
        <v>1199</v>
      </c>
      <c r="R160" s="209" t="s">
        <v>1214</v>
      </c>
      <c r="S160" s="211">
        <v>4.5</v>
      </c>
    </row>
    <row r="161" spans="2:22" ht="13.5" thickBot="1">
      <c r="B161" s="21"/>
      <c r="C161" s="21"/>
      <c r="D161" s="101" t="s">
        <v>289</v>
      </c>
      <c r="J161" s="157" t="s">
        <v>1063</v>
      </c>
      <c r="L161" s="208">
        <v>410</v>
      </c>
      <c r="P161" s="123" t="s">
        <v>1200</v>
      </c>
      <c r="R161" s="209" t="s">
        <v>1215</v>
      </c>
      <c r="S161" s="211">
        <v>5.5629999999999997</v>
      </c>
    </row>
    <row r="162" spans="2:22">
      <c r="B162" s="21"/>
      <c r="C162" s="21"/>
      <c r="D162" s="101" t="s">
        <v>290</v>
      </c>
      <c r="J162" s="157" t="s">
        <v>1064</v>
      </c>
      <c r="L162" s="208" t="s">
        <v>1128</v>
      </c>
      <c r="R162" s="209" t="s">
        <v>1216</v>
      </c>
      <c r="S162" s="211">
        <v>6.625</v>
      </c>
    </row>
    <row r="163" spans="2:22">
      <c r="B163" s="21"/>
      <c r="C163" s="21"/>
      <c r="D163" s="101" t="s">
        <v>291</v>
      </c>
      <c r="J163" s="157" t="s">
        <v>1065</v>
      </c>
      <c r="L163" s="208" t="s">
        <v>1129</v>
      </c>
      <c r="R163" s="209" t="s">
        <v>1217</v>
      </c>
      <c r="S163" s="211">
        <v>8.625</v>
      </c>
    </row>
    <row r="164" spans="2:22" ht="13.5" thickBot="1">
      <c r="B164" s="21"/>
      <c r="C164" s="21"/>
      <c r="D164" s="101" t="s">
        <v>292</v>
      </c>
      <c r="J164" s="157" t="s">
        <v>1066</v>
      </c>
      <c r="L164" s="208" t="s">
        <v>1130</v>
      </c>
      <c r="P164" s="4" t="s">
        <v>1231</v>
      </c>
      <c r="R164" s="209" t="s">
        <v>1218</v>
      </c>
      <c r="S164" s="211">
        <v>10.75</v>
      </c>
    </row>
    <row r="165" spans="2:22">
      <c r="B165" s="21"/>
      <c r="C165" s="21"/>
      <c r="D165" s="101" t="s">
        <v>293</v>
      </c>
      <c r="J165" s="157" t="s">
        <v>1067</v>
      </c>
      <c r="L165" s="208" t="s">
        <v>1131</v>
      </c>
      <c r="P165" s="154" t="s">
        <v>1228</v>
      </c>
      <c r="R165" s="209" t="s">
        <v>1219</v>
      </c>
      <c r="S165" s="211">
        <v>12.75</v>
      </c>
    </row>
    <row r="166" spans="2:22">
      <c r="B166" s="21"/>
      <c r="C166" s="21"/>
      <c r="D166" s="101" t="s">
        <v>294</v>
      </c>
      <c r="J166" s="157" t="s">
        <v>1068</v>
      </c>
      <c r="L166" s="208" t="s">
        <v>1132</v>
      </c>
      <c r="P166" s="103" t="s">
        <v>1229</v>
      </c>
      <c r="R166" s="209" t="s">
        <v>1220</v>
      </c>
      <c r="S166" s="211">
        <v>14</v>
      </c>
    </row>
    <row r="167" spans="2:22">
      <c r="B167" s="21"/>
      <c r="C167" s="21"/>
      <c r="D167" s="101" t="s">
        <v>295</v>
      </c>
      <c r="J167" s="157" t="s">
        <v>1069</v>
      </c>
      <c r="L167" s="208" t="s">
        <v>1133</v>
      </c>
      <c r="P167" s="103" t="s">
        <v>1230</v>
      </c>
      <c r="R167" s="209" t="s">
        <v>1221</v>
      </c>
      <c r="S167" s="211">
        <v>16</v>
      </c>
    </row>
    <row r="168" spans="2:22" ht="13.5" thickBot="1">
      <c r="B168" s="21"/>
      <c r="C168" s="21"/>
      <c r="D168" s="101" t="s">
        <v>296</v>
      </c>
      <c r="J168" s="157" t="s">
        <v>1070</v>
      </c>
      <c r="L168" s="208" t="s">
        <v>1134</v>
      </c>
      <c r="P168" s="155" t="s">
        <v>1227</v>
      </c>
      <c r="R168" s="209" t="s">
        <v>1222</v>
      </c>
      <c r="S168" s="211">
        <v>18</v>
      </c>
    </row>
    <row r="169" spans="2:22">
      <c r="B169" s="21"/>
      <c r="C169" s="21"/>
      <c r="D169" s="101" t="s">
        <v>297</v>
      </c>
      <c r="J169" s="157" t="s">
        <v>1071</v>
      </c>
      <c r="L169" s="208" t="s">
        <v>1135</v>
      </c>
      <c r="R169" s="209" t="s">
        <v>1223</v>
      </c>
      <c r="S169" s="211">
        <v>20</v>
      </c>
    </row>
    <row r="170" spans="2:22">
      <c r="B170" s="21"/>
      <c r="C170" s="21"/>
      <c r="D170" s="101" t="s">
        <v>298</v>
      </c>
      <c r="J170" s="157" t="s">
        <v>1072</v>
      </c>
      <c r="L170" s="208" t="s">
        <v>1136</v>
      </c>
      <c r="R170" s="209" t="s">
        <v>1224</v>
      </c>
      <c r="S170" s="211">
        <v>24</v>
      </c>
    </row>
    <row r="171" spans="2:22" ht="13.5" thickBot="1">
      <c r="B171" s="21"/>
      <c r="C171" s="21"/>
      <c r="D171" s="101" t="s">
        <v>299</v>
      </c>
      <c r="J171" s="157" t="s">
        <v>1073</v>
      </c>
      <c r="L171" s="208" t="s">
        <v>1137</v>
      </c>
      <c r="P171" s="4" t="s">
        <v>1232</v>
      </c>
    </row>
    <row r="172" spans="2:22" ht="15">
      <c r="B172" s="21"/>
      <c r="C172" s="21"/>
      <c r="D172" s="101" t="s">
        <v>300</v>
      </c>
      <c r="J172" s="157" t="s">
        <v>1074</v>
      </c>
      <c r="L172" s="208" t="s">
        <v>1138</v>
      </c>
      <c r="P172" s="154" t="s">
        <v>1236</v>
      </c>
      <c r="Q172" s="212"/>
      <c r="R172" s="212"/>
      <c r="S172" s="212"/>
      <c r="T172" s="212"/>
      <c r="U172" s="212"/>
      <c r="V172" s="212"/>
    </row>
    <row r="173" spans="2:22">
      <c r="B173" s="21"/>
      <c r="C173" s="21"/>
      <c r="D173" s="101" t="s">
        <v>301</v>
      </c>
      <c r="J173" s="157" t="s">
        <v>1075</v>
      </c>
      <c r="L173" s="208" t="s">
        <v>1139</v>
      </c>
      <c r="P173" s="103" t="s">
        <v>1237</v>
      </c>
    </row>
    <row r="174" spans="2:22">
      <c r="B174" s="21"/>
      <c r="C174" s="21"/>
      <c r="D174" s="101" t="s">
        <v>302</v>
      </c>
      <c r="J174" s="157" t="s">
        <v>1076</v>
      </c>
      <c r="L174" s="208" t="s">
        <v>1140</v>
      </c>
      <c r="P174" s="103" t="s">
        <v>1238</v>
      </c>
    </row>
    <row r="175" spans="2:22">
      <c r="B175" s="21"/>
      <c r="C175" s="21"/>
      <c r="D175" s="101" t="s">
        <v>303</v>
      </c>
      <c r="J175" s="157" t="s">
        <v>1077</v>
      </c>
      <c r="L175" s="208" t="s">
        <v>30</v>
      </c>
      <c r="P175" s="103" t="s">
        <v>1239</v>
      </c>
    </row>
    <row r="176" spans="2:22">
      <c r="B176" s="21"/>
      <c r="C176" s="21"/>
      <c r="D176" s="101" t="s">
        <v>304</v>
      </c>
      <c r="J176" s="157" t="s">
        <v>1078</v>
      </c>
      <c r="L176" s="208" t="s">
        <v>1141</v>
      </c>
      <c r="P176" s="103" t="s">
        <v>1240</v>
      </c>
    </row>
    <row r="177" spans="2:16">
      <c r="B177" s="21"/>
      <c r="C177" s="21"/>
      <c r="D177" s="101" t="s">
        <v>305</v>
      </c>
      <c r="J177" s="157" t="s">
        <v>1079</v>
      </c>
      <c r="L177" s="208" t="s">
        <v>1142</v>
      </c>
      <c r="P177" s="103" t="s">
        <v>1241</v>
      </c>
    </row>
    <row r="178" spans="2:16" ht="13.5" thickBot="1">
      <c r="B178" s="21"/>
      <c r="C178" s="21"/>
      <c r="D178" s="101" t="s">
        <v>306</v>
      </c>
      <c r="J178" s="157" t="s">
        <v>1080</v>
      </c>
      <c r="L178" s="208" t="s">
        <v>1143</v>
      </c>
      <c r="P178" s="155" t="s">
        <v>1242</v>
      </c>
    </row>
    <row r="179" spans="2:16" ht="13.5" thickBot="1">
      <c r="B179" s="21"/>
      <c r="C179" s="21"/>
      <c r="D179" s="101" t="s">
        <v>307</v>
      </c>
      <c r="J179" s="157" t="s">
        <v>1081</v>
      </c>
      <c r="L179" s="155" t="s">
        <v>1144</v>
      </c>
    </row>
    <row r="180" spans="2:16">
      <c r="B180" s="21"/>
      <c r="C180" s="21"/>
      <c r="D180" s="101" t="s">
        <v>308</v>
      </c>
      <c r="J180" s="157" t="s">
        <v>1082</v>
      </c>
    </row>
    <row r="181" spans="2:16" ht="13.5" thickBot="1">
      <c r="B181" s="21"/>
      <c r="C181" s="21"/>
      <c r="D181" s="101" t="s">
        <v>309</v>
      </c>
      <c r="J181" s="157" t="s">
        <v>1083</v>
      </c>
      <c r="P181" s="4" t="s">
        <v>1233</v>
      </c>
    </row>
    <row r="182" spans="2:16">
      <c r="B182" s="21"/>
      <c r="C182" s="21"/>
      <c r="D182" s="101" t="s">
        <v>310</v>
      </c>
      <c r="J182" s="157" t="s">
        <v>1084</v>
      </c>
      <c r="P182" s="154" t="s">
        <v>1234</v>
      </c>
    </row>
    <row r="183" spans="2:16" ht="13.5" thickBot="1">
      <c r="B183" s="21"/>
      <c r="C183" s="21"/>
      <c r="D183" s="101" t="s">
        <v>311</v>
      </c>
      <c r="J183" s="157" t="s">
        <v>1085</v>
      </c>
      <c r="P183" s="155" t="s">
        <v>1235</v>
      </c>
    </row>
    <row r="184" spans="2:16">
      <c r="B184" s="21"/>
      <c r="C184" s="21"/>
      <c r="D184" s="101" t="s">
        <v>312</v>
      </c>
      <c r="J184" s="157" t="s">
        <v>1086</v>
      </c>
    </row>
    <row r="185" spans="2:16">
      <c r="B185" s="21"/>
      <c r="C185" s="21"/>
      <c r="D185" s="101" t="s">
        <v>313</v>
      </c>
      <c r="J185" s="157" t="s">
        <v>1087</v>
      </c>
      <c r="P185" s="4" t="s">
        <v>1243</v>
      </c>
    </row>
    <row r="186" spans="2:16">
      <c r="B186" s="21"/>
      <c r="C186" s="21"/>
      <c r="D186" s="101" t="s">
        <v>314</v>
      </c>
      <c r="J186" s="157" t="s">
        <v>1088</v>
      </c>
      <c r="P186" s="17" t="s">
        <v>1244</v>
      </c>
    </row>
    <row r="187" spans="2:16">
      <c r="B187" s="21"/>
      <c r="C187" s="21"/>
      <c r="D187" s="101" t="s">
        <v>315</v>
      </c>
      <c r="J187" s="157" t="s">
        <v>1089</v>
      </c>
    </row>
    <row r="188" spans="2:16">
      <c r="B188" s="21"/>
      <c r="C188" s="21"/>
      <c r="D188" s="101" t="s">
        <v>316</v>
      </c>
      <c r="J188" s="157" t="s">
        <v>1090</v>
      </c>
    </row>
    <row r="189" spans="2:16">
      <c r="B189" s="21"/>
      <c r="C189" s="21"/>
      <c r="D189" s="101" t="s">
        <v>317</v>
      </c>
      <c r="J189" s="157" t="s">
        <v>1091</v>
      </c>
    </row>
    <row r="190" spans="2:16">
      <c r="B190" s="21"/>
      <c r="C190" s="21"/>
      <c r="D190" s="101" t="s">
        <v>318</v>
      </c>
      <c r="J190" s="157" t="s">
        <v>1092</v>
      </c>
    </row>
    <row r="191" spans="2:16">
      <c r="B191" s="21"/>
      <c r="C191" s="21"/>
      <c r="D191" s="101" t="s">
        <v>319</v>
      </c>
      <c r="J191" s="157" t="s">
        <v>1093</v>
      </c>
    </row>
    <row r="192" spans="2:16">
      <c r="B192" s="21"/>
      <c r="C192" s="21"/>
      <c r="D192" s="101" t="s">
        <v>320</v>
      </c>
      <c r="J192" s="157" t="s">
        <v>1094</v>
      </c>
    </row>
    <row r="193" spans="2:10">
      <c r="B193" s="21"/>
      <c r="C193" s="21"/>
      <c r="D193" s="101" t="s">
        <v>321</v>
      </c>
      <c r="J193" s="157" t="s">
        <v>1095</v>
      </c>
    </row>
    <row r="194" spans="2:10">
      <c r="B194" s="21"/>
      <c r="C194" s="21"/>
      <c r="D194" s="101" t="s">
        <v>322</v>
      </c>
      <c r="J194" s="157" t="s">
        <v>1096</v>
      </c>
    </row>
    <row r="195" spans="2:10">
      <c r="B195" s="21"/>
      <c r="C195" s="21"/>
      <c r="D195" s="101" t="s">
        <v>323</v>
      </c>
      <c r="J195" s="157" t="s">
        <v>1097</v>
      </c>
    </row>
    <row r="196" spans="2:10">
      <c r="B196" s="21"/>
      <c r="C196" s="21"/>
      <c r="D196" s="101" t="s">
        <v>324</v>
      </c>
      <c r="J196" s="157" t="s">
        <v>1098</v>
      </c>
    </row>
    <row r="197" spans="2:10">
      <c r="B197" s="21"/>
      <c r="C197" s="21"/>
      <c r="D197" s="101" t="s">
        <v>325</v>
      </c>
      <c r="J197" s="157" t="s">
        <v>1099</v>
      </c>
    </row>
    <row r="198" spans="2:10">
      <c r="B198" s="21"/>
      <c r="C198" s="21"/>
      <c r="D198" s="101" t="s">
        <v>326</v>
      </c>
      <c r="J198" s="157" t="s">
        <v>1100</v>
      </c>
    </row>
    <row r="199" spans="2:10">
      <c r="B199" s="21"/>
      <c r="C199" s="21"/>
      <c r="D199" s="101" t="s">
        <v>327</v>
      </c>
      <c r="J199" s="157" t="s">
        <v>1101</v>
      </c>
    </row>
    <row r="200" spans="2:10">
      <c r="B200" s="21"/>
      <c r="C200" s="21"/>
      <c r="D200" s="101" t="s">
        <v>328</v>
      </c>
      <c r="J200" s="157" t="s">
        <v>1102</v>
      </c>
    </row>
    <row r="201" spans="2:10" ht="13.5" thickBot="1">
      <c r="B201" s="21"/>
      <c r="C201" s="21"/>
      <c r="D201" s="101" t="s">
        <v>329</v>
      </c>
      <c r="J201" s="158" t="s">
        <v>1103</v>
      </c>
    </row>
    <row r="202" spans="2:10">
      <c r="B202" s="21"/>
      <c r="C202" s="21"/>
      <c r="D202" s="101" t="s">
        <v>330</v>
      </c>
    </row>
    <row r="203" spans="2:10">
      <c r="B203" s="21"/>
      <c r="C203" s="21"/>
      <c r="D203" s="101" t="s">
        <v>331</v>
      </c>
    </row>
    <row r="204" spans="2:10">
      <c r="B204" s="21"/>
      <c r="C204" s="21"/>
      <c r="D204" s="101" t="s">
        <v>332</v>
      </c>
    </row>
    <row r="205" spans="2:10">
      <c r="B205" s="21"/>
      <c r="C205" s="21"/>
      <c r="D205" s="101" t="s">
        <v>333</v>
      </c>
    </row>
    <row r="206" spans="2:10">
      <c r="B206" s="21"/>
      <c r="C206" s="21"/>
      <c r="D206" s="101" t="s">
        <v>334</v>
      </c>
    </row>
    <row r="207" spans="2:10">
      <c r="B207" s="21"/>
      <c r="C207" s="21"/>
      <c r="D207" s="101" t="s">
        <v>335</v>
      </c>
    </row>
    <row r="208" spans="2:10">
      <c r="B208" s="21"/>
      <c r="C208" s="21"/>
      <c r="D208" s="101" t="s">
        <v>336</v>
      </c>
    </row>
    <row r="209" spans="2:4">
      <c r="B209" s="21"/>
      <c r="C209" s="21"/>
      <c r="D209" s="101" t="s">
        <v>337</v>
      </c>
    </row>
    <row r="210" spans="2:4">
      <c r="B210" s="21"/>
      <c r="C210" s="21"/>
      <c r="D210" s="101" t="s">
        <v>338</v>
      </c>
    </row>
    <row r="211" spans="2:4">
      <c r="B211" s="21"/>
      <c r="C211" s="21"/>
      <c r="D211" s="101" t="s">
        <v>339</v>
      </c>
    </row>
    <row r="212" spans="2:4">
      <c r="B212" s="21"/>
      <c r="C212" s="21"/>
      <c r="D212" s="101" t="s">
        <v>340</v>
      </c>
    </row>
    <row r="213" spans="2:4">
      <c r="B213" s="21"/>
      <c r="C213" s="21"/>
      <c r="D213" s="101" t="s">
        <v>341</v>
      </c>
    </row>
    <row r="214" spans="2:4">
      <c r="B214" s="21"/>
      <c r="C214" s="21"/>
      <c r="D214" s="101" t="s">
        <v>342</v>
      </c>
    </row>
    <row r="215" spans="2:4">
      <c r="B215" s="21"/>
      <c r="C215" s="21"/>
      <c r="D215" s="101" t="s">
        <v>343</v>
      </c>
    </row>
    <row r="216" spans="2:4">
      <c r="B216" s="21"/>
      <c r="C216" s="21"/>
      <c r="D216" s="101" t="s">
        <v>344</v>
      </c>
    </row>
    <row r="217" spans="2:4">
      <c r="B217" s="21"/>
      <c r="C217" s="21"/>
      <c r="D217" s="101" t="s">
        <v>345</v>
      </c>
    </row>
    <row r="218" spans="2:4">
      <c r="B218" s="21"/>
      <c r="C218" s="21"/>
      <c r="D218" s="101" t="s">
        <v>346</v>
      </c>
    </row>
    <row r="219" spans="2:4">
      <c r="B219" s="21"/>
      <c r="C219" s="21"/>
      <c r="D219" s="101" t="s">
        <v>347</v>
      </c>
    </row>
    <row r="220" spans="2:4">
      <c r="B220" s="21"/>
      <c r="C220" s="21"/>
      <c r="D220" s="101" t="s">
        <v>348</v>
      </c>
    </row>
    <row r="221" spans="2:4">
      <c r="B221" s="21"/>
      <c r="C221" s="21"/>
      <c r="D221" s="101" t="s">
        <v>349</v>
      </c>
    </row>
    <row r="222" spans="2:4">
      <c r="B222" s="21"/>
      <c r="C222" s="21"/>
      <c r="D222" s="101" t="s">
        <v>350</v>
      </c>
    </row>
    <row r="223" spans="2:4">
      <c r="B223" s="21"/>
      <c r="C223" s="21"/>
      <c r="D223" s="101" t="s">
        <v>351</v>
      </c>
    </row>
    <row r="224" spans="2:4">
      <c r="B224" s="21"/>
      <c r="C224" s="21"/>
      <c r="D224" s="101" t="s">
        <v>352</v>
      </c>
    </row>
    <row r="225" spans="2:4">
      <c r="B225" s="21"/>
      <c r="C225" s="21"/>
      <c r="D225" s="101" t="s">
        <v>353</v>
      </c>
    </row>
    <row r="226" spans="2:4">
      <c r="B226" s="21"/>
      <c r="C226" s="21"/>
      <c r="D226" s="101" t="s">
        <v>354</v>
      </c>
    </row>
    <row r="227" spans="2:4">
      <c r="B227" s="21"/>
      <c r="C227" s="21"/>
      <c r="D227" s="101" t="s">
        <v>355</v>
      </c>
    </row>
    <row r="228" spans="2:4">
      <c r="B228" s="21"/>
      <c r="C228" s="21"/>
      <c r="D228" s="101" t="s">
        <v>356</v>
      </c>
    </row>
    <row r="229" spans="2:4">
      <c r="B229" s="21"/>
      <c r="C229" s="21"/>
      <c r="D229" s="101" t="s">
        <v>357</v>
      </c>
    </row>
    <row r="230" spans="2:4">
      <c r="B230" s="21"/>
      <c r="C230" s="21"/>
      <c r="D230" s="101" t="s">
        <v>358</v>
      </c>
    </row>
    <row r="231" spans="2:4">
      <c r="B231" s="21"/>
      <c r="C231" s="21"/>
      <c r="D231" s="101" t="s">
        <v>359</v>
      </c>
    </row>
    <row r="232" spans="2:4">
      <c r="B232" s="21"/>
      <c r="C232" s="21"/>
      <c r="D232" s="101" t="s">
        <v>360</v>
      </c>
    </row>
    <row r="233" spans="2:4">
      <c r="B233" s="21"/>
      <c r="C233" s="21"/>
      <c r="D233" s="101" t="s">
        <v>361</v>
      </c>
    </row>
    <row r="234" spans="2:4">
      <c r="B234" s="21"/>
      <c r="C234" s="21"/>
      <c r="D234" s="101" t="s">
        <v>362</v>
      </c>
    </row>
    <row r="235" spans="2:4">
      <c r="B235" s="21"/>
      <c r="C235" s="21"/>
      <c r="D235" s="101" t="s">
        <v>363</v>
      </c>
    </row>
    <row r="236" spans="2:4">
      <c r="B236" s="21"/>
      <c r="C236" s="21"/>
      <c r="D236" s="101" t="s">
        <v>364</v>
      </c>
    </row>
    <row r="237" spans="2:4">
      <c r="B237" s="21"/>
      <c r="C237" s="21"/>
      <c r="D237" s="101" t="s">
        <v>365</v>
      </c>
    </row>
    <row r="238" spans="2:4">
      <c r="B238" s="21"/>
      <c r="C238" s="21"/>
      <c r="D238" s="101" t="s">
        <v>366</v>
      </c>
    </row>
    <row r="239" spans="2:4">
      <c r="B239" s="21"/>
      <c r="C239" s="21"/>
      <c r="D239" s="101" t="s">
        <v>367</v>
      </c>
    </row>
    <row r="240" spans="2:4">
      <c r="B240" s="21"/>
      <c r="C240" s="21"/>
      <c r="D240" s="101" t="s">
        <v>368</v>
      </c>
    </row>
    <row r="241" spans="2:4">
      <c r="B241" s="21"/>
      <c r="C241" s="21"/>
      <c r="D241" s="101" t="s">
        <v>369</v>
      </c>
    </row>
    <row r="242" spans="2:4">
      <c r="B242" s="21"/>
      <c r="C242" s="21"/>
      <c r="D242" s="101" t="s">
        <v>370</v>
      </c>
    </row>
    <row r="243" spans="2:4">
      <c r="B243" s="21"/>
      <c r="C243" s="21"/>
      <c r="D243" s="101" t="s">
        <v>371</v>
      </c>
    </row>
    <row r="244" spans="2:4">
      <c r="B244" s="21"/>
      <c r="C244" s="21"/>
      <c r="D244" s="101" t="s">
        <v>372</v>
      </c>
    </row>
    <row r="245" spans="2:4">
      <c r="B245" s="21"/>
      <c r="C245" s="21"/>
      <c r="D245" s="101" t="s">
        <v>373</v>
      </c>
    </row>
    <row r="246" spans="2:4" ht="13.5" thickBot="1">
      <c r="B246" s="21"/>
      <c r="C246" s="21"/>
      <c r="D246" s="102" t="s">
        <v>374</v>
      </c>
    </row>
    <row r="247" spans="2:4">
      <c r="B247" s="21"/>
      <c r="C247" s="21"/>
    </row>
  </sheetData>
  <sheetProtection selectLockedCells="1"/>
  <sortState ref="P98:AG104">
    <sortCondition ref="P98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O330"/>
  <sheetViews>
    <sheetView zoomScale="86" zoomScaleNormal="86" workbookViewId="0">
      <selection activeCell="P98" sqref="P98:AG104"/>
    </sheetView>
  </sheetViews>
  <sheetFormatPr defaultRowHeight="12.75"/>
  <cols>
    <col min="1" max="2" width="9.140625" style="39"/>
    <col min="3" max="3" width="55" style="40" bestFit="1" customWidth="1"/>
    <col min="4" max="4" width="11.28515625" style="41" bestFit="1" customWidth="1"/>
    <col min="5" max="5" width="11.28515625" style="41" customWidth="1"/>
    <col min="6" max="6" width="7.5703125" style="39" bestFit="1" customWidth="1"/>
    <col min="7" max="7" width="7.5703125" style="39" customWidth="1"/>
    <col min="8" max="8" width="4.85546875" style="39" bestFit="1" customWidth="1"/>
    <col min="9" max="9" width="10.5703125" style="39" bestFit="1" customWidth="1"/>
    <col min="10" max="10" width="9.140625" style="39"/>
    <col min="11" max="11" width="9.140625" style="42"/>
    <col min="12" max="19" width="9.140625" style="39"/>
    <col min="20" max="20" width="9.140625" style="42"/>
    <col min="21" max="259" width="9.140625" style="39"/>
    <col min="260" max="260" width="55" style="39" bestFit="1" customWidth="1"/>
    <col min="261" max="261" width="11.28515625" style="39" bestFit="1" customWidth="1"/>
    <col min="262" max="262" width="7.5703125" style="39" bestFit="1" customWidth="1"/>
    <col min="263" max="263" width="7.5703125" style="39" customWidth="1"/>
    <col min="264" max="264" width="4.85546875" style="39" bestFit="1" customWidth="1"/>
    <col min="265" max="265" width="10.5703125" style="39" bestFit="1" customWidth="1"/>
    <col min="266" max="515" width="9.140625" style="39"/>
    <col min="516" max="516" width="55" style="39" bestFit="1" customWidth="1"/>
    <col min="517" max="517" width="11.28515625" style="39" bestFit="1" customWidth="1"/>
    <col min="518" max="518" width="7.5703125" style="39" bestFit="1" customWidth="1"/>
    <col min="519" max="519" width="7.5703125" style="39" customWidth="1"/>
    <col min="520" max="520" width="4.85546875" style="39" bestFit="1" customWidth="1"/>
    <col min="521" max="521" width="10.5703125" style="39" bestFit="1" customWidth="1"/>
    <col min="522" max="771" width="9.140625" style="39"/>
    <col min="772" max="772" width="55" style="39" bestFit="1" customWidth="1"/>
    <col min="773" max="773" width="11.28515625" style="39" bestFit="1" customWidth="1"/>
    <col min="774" max="774" width="7.5703125" style="39" bestFit="1" customWidth="1"/>
    <col min="775" max="775" width="7.5703125" style="39" customWidth="1"/>
    <col min="776" max="776" width="4.85546875" style="39" bestFit="1" customWidth="1"/>
    <col min="777" max="777" width="10.5703125" style="39" bestFit="1" customWidth="1"/>
    <col min="778" max="1027" width="9.140625" style="39"/>
    <col min="1028" max="1028" width="55" style="39" bestFit="1" customWidth="1"/>
    <col min="1029" max="1029" width="11.28515625" style="39" bestFit="1" customWidth="1"/>
    <col min="1030" max="1030" width="7.5703125" style="39" bestFit="1" customWidth="1"/>
    <col min="1031" max="1031" width="7.5703125" style="39" customWidth="1"/>
    <col min="1032" max="1032" width="4.85546875" style="39" bestFit="1" customWidth="1"/>
    <col min="1033" max="1033" width="10.5703125" style="39" bestFit="1" customWidth="1"/>
    <col min="1034" max="1283" width="9.140625" style="39"/>
    <col min="1284" max="1284" width="55" style="39" bestFit="1" customWidth="1"/>
    <col min="1285" max="1285" width="11.28515625" style="39" bestFit="1" customWidth="1"/>
    <col min="1286" max="1286" width="7.5703125" style="39" bestFit="1" customWidth="1"/>
    <col min="1287" max="1287" width="7.5703125" style="39" customWidth="1"/>
    <col min="1288" max="1288" width="4.85546875" style="39" bestFit="1" customWidth="1"/>
    <col min="1289" max="1289" width="10.5703125" style="39" bestFit="1" customWidth="1"/>
    <col min="1290" max="1539" width="9.140625" style="39"/>
    <col min="1540" max="1540" width="55" style="39" bestFit="1" customWidth="1"/>
    <col min="1541" max="1541" width="11.28515625" style="39" bestFit="1" customWidth="1"/>
    <col min="1542" max="1542" width="7.5703125" style="39" bestFit="1" customWidth="1"/>
    <col min="1543" max="1543" width="7.5703125" style="39" customWidth="1"/>
    <col min="1544" max="1544" width="4.85546875" style="39" bestFit="1" customWidth="1"/>
    <col min="1545" max="1545" width="10.5703125" style="39" bestFit="1" customWidth="1"/>
    <col min="1546" max="1795" width="9.140625" style="39"/>
    <col min="1796" max="1796" width="55" style="39" bestFit="1" customWidth="1"/>
    <col min="1797" max="1797" width="11.28515625" style="39" bestFit="1" customWidth="1"/>
    <col min="1798" max="1798" width="7.5703125" style="39" bestFit="1" customWidth="1"/>
    <col min="1799" max="1799" width="7.5703125" style="39" customWidth="1"/>
    <col min="1800" max="1800" width="4.85546875" style="39" bestFit="1" customWidth="1"/>
    <col min="1801" max="1801" width="10.5703125" style="39" bestFit="1" customWidth="1"/>
    <col min="1802" max="2051" width="9.140625" style="39"/>
    <col min="2052" max="2052" width="55" style="39" bestFit="1" customWidth="1"/>
    <col min="2053" max="2053" width="11.28515625" style="39" bestFit="1" customWidth="1"/>
    <col min="2054" max="2054" width="7.5703125" style="39" bestFit="1" customWidth="1"/>
    <col min="2055" max="2055" width="7.5703125" style="39" customWidth="1"/>
    <col min="2056" max="2056" width="4.85546875" style="39" bestFit="1" customWidth="1"/>
    <col min="2057" max="2057" width="10.5703125" style="39" bestFit="1" customWidth="1"/>
    <col min="2058" max="2307" width="9.140625" style="39"/>
    <col min="2308" max="2308" width="55" style="39" bestFit="1" customWidth="1"/>
    <col min="2309" max="2309" width="11.28515625" style="39" bestFit="1" customWidth="1"/>
    <col min="2310" max="2310" width="7.5703125" style="39" bestFit="1" customWidth="1"/>
    <col min="2311" max="2311" width="7.5703125" style="39" customWidth="1"/>
    <col min="2312" max="2312" width="4.85546875" style="39" bestFit="1" customWidth="1"/>
    <col min="2313" max="2313" width="10.5703125" style="39" bestFit="1" customWidth="1"/>
    <col min="2314" max="2563" width="9.140625" style="39"/>
    <col min="2564" max="2564" width="55" style="39" bestFit="1" customWidth="1"/>
    <col min="2565" max="2565" width="11.28515625" style="39" bestFit="1" customWidth="1"/>
    <col min="2566" max="2566" width="7.5703125" style="39" bestFit="1" customWidth="1"/>
    <col min="2567" max="2567" width="7.5703125" style="39" customWidth="1"/>
    <col min="2568" max="2568" width="4.85546875" style="39" bestFit="1" customWidth="1"/>
    <col min="2569" max="2569" width="10.5703125" style="39" bestFit="1" customWidth="1"/>
    <col min="2570" max="2819" width="9.140625" style="39"/>
    <col min="2820" max="2820" width="55" style="39" bestFit="1" customWidth="1"/>
    <col min="2821" max="2821" width="11.28515625" style="39" bestFit="1" customWidth="1"/>
    <col min="2822" max="2822" width="7.5703125" style="39" bestFit="1" customWidth="1"/>
    <col min="2823" max="2823" width="7.5703125" style="39" customWidth="1"/>
    <col min="2824" max="2824" width="4.85546875" style="39" bestFit="1" customWidth="1"/>
    <col min="2825" max="2825" width="10.5703125" style="39" bestFit="1" customWidth="1"/>
    <col min="2826" max="3075" width="9.140625" style="39"/>
    <col min="3076" max="3076" width="55" style="39" bestFit="1" customWidth="1"/>
    <col min="3077" max="3077" width="11.28515625" style="39" bestFit="1" customWidth="1"/>
    <col min="3078" max="3078" width="7.5703125" style="39" bestFit="1" customWidth="1"/>
    <col min="3079" max="3079" width="7.5703125" style="39" customWidth="1"/>
    <col min="3080" max="3080" width="4.85546875" style="39" bestFit="1" customWidth="1"/>
    <col min="3081" max="3081" width="10.5703125" style="39" bestFit="1" customWidth="1"/>
    <col min="3082" max="3331" width="9.140625" style="39"/>
    <col min="3332" max="3332" width="55" style="39" bestFit="1" customWidth="1"/>
    <col min="3333" max="3333" width="11.28515625" style="39" bestFit="1" customWidth="1"/>
    <col min="3334" max="3334" width="7.5703125" style="39" bestFit="1" customWidth="1"/>
    <col min="3335" max="3335" width="7.5703125" style="39" customWidth="1"/>
    <col min="3336" max="3336" width="4.85546875" style="39" bestFit="1" customWidth="1"/>
    <col min="3337" max="3337" width="10.5703125" style="39" bestFit="1" customWidth="1"/>
    <col min="3338" max="3587" width="9.140625" style="39"/>
    <col min="3588" max="3588" width="55" style="39" bestFit="1" customWidth="1"/>
    <col min="3589" max="3589" width="11.28515625" style="39" bestFit="1" customWidth="1"/>
    <col min="3590" max="3590" width="7.5703125" style="39" bestFit="1" customWidth="1"/>
    <col min="3591" max="3591" width="7.5703125" style="39" customWidth="1"/>
    <col min="3592" max="3592" width="4.85546875" style="39" bestFit="1" customWidth="1"/>
    <col min="3593" max="3593" width="10.5703125" style="39" bestFit="1" customWidth="1"/>
    <col min="3594" max="3843" width="9.140625" style="39"/>
    <col min="3844" max="3844" width="55" style="39" bestFit="1" customWidth="1"/>
    <col min="3845" max="3845" width="11.28515625" style="39" bestFit="1" customWidth="1"/>
    <col min="3846" max="3846" width="7.5703125" style="39" bestFit="1" customWidth="1"/>
    <col min="3847" max="3847" width="7.5703125" style="39" customWidth="1"/>
    <col min="3848" max="3848" width="4.85546875" style="39" bestFit="1" customWidth="1"/>
    <col min="3849" max="3849" width="10.5703125" style="39" bestFit="1" customWidth="1"/>
    <col min="3850" max="4099" width="9.140625" style="39"/>
    <col min="4100" max="4100" width="55" style="39" bestFit="1" customWidth="1"/>
    <col min="4101" max="4101" width="11.28515625" style="39" bestFit="1" customWidth="1"/>
    <col min="4102" max="4102" width="7.5703125" style="39" bestFit="1" customWidth="1"/>
    <col min="4103" max="4103" width="7.5703125" style="39" customWidth="1"/>
    <col min="4104" max="4104" width="4.85546875" style="39" bestFit="1" customWidth="1"/>
    <col min="4105" max="4105" width="10.5703125" style="39" bestFit="1" customWidth="1"/>
    <col min="4106" max="4355" width="9.140625" style="39"/>
    <col min="4356" max="4356" width="55" style="39" bestFit="1" customWidth="1"/>
    <col min="4357" max="4357" width="11.28515625" style="39" bestFit="1" customWidth="1"/>
    <col min="4358" max="4358" width="7.5703125" style="39" bestFit="1" customWidth="1"/>
    <col min="4359" max="4359" width="7.5703125" style="39" customWidth="1"/>
    <col min="4360" max="4360" width="4.85546875" style="39" bestFit="1" customWidth="1"/>
    <col min="4361" max="4361" width="10.5703125" style="39" bestFit="1" customWidth="1"/>
    <col min="4362" max="4611" width="9.140625" style="39"/>
    <col min="4612" max="4612" width="55" style="39" bestFit="1" customWidth="1"/>
    <col min="4613" max="4613" width="11.28515625" style="39" bestFit="1" customWidth="1"/>
    <col min="4614" max="4614" width="7.5703125" style="39" bestFit="1" customWidth="1"/>
    <col min="4615" max="4615" width="7.5703125" style="39" customWidth="1"/>
    <col min="4616" max="4616" width="4.85546875" style="39" bestFit="1" customWidth="1"/>
    <col min="4617" max="4617" width="10.5703125" style="39" bestFit="1" customWidth="1"/>
    <col min="4618" max="4867" width="9.140625" style="39"/>
    <col min="4868" max="4868" width="55" style="39" bestFit="1" customWidth="1"/>
    <col min="4869" max="4869" width="11.28515625" style="39" bestFit="1" customWidth="1"/>
    <col min="4870" max="4870" width="7.5703125" style="39" bestFit="1" customWidth="1"/>
    <col min="4871" max="4871" width="7.5703125" style="39" customWidth="1"/>
    <col min="4872" max="4872" width="4.85546875" style="39" bestFit="1" customWidth="1"/>
    <col min="4873" max="4873" width="10.5703125" style="39" bestFit="1" customWidth="1"/>
    <col min="4874" max="5123" width="9.140625" style="39"/>
    <col min="5124" max="5124" width="55" style="39" bestFit="1" customWidth="1"/>
    <col min="5125" max="5125" width="11.28515625" style="39" bestFit="1" customWidth="1"/>
    <col min="5126" max="5126" width="7.5703125" style="39" bestFit="1" customWidth="1"/>
    <col min="5127" max="5127" width="7.5703125" style="39" customWidth="1"/>
    <col min="5128" max="5128" width="4.85546875" style="39" bestFit="1" customWidth="1"/>
    <col min="5129" max="5129" width="10.5703125" style="39" bestFit="1" customWidth="1"/>
    <col min="5130" max="5379" width="9.140625" style="39"/>
    <col min="5380" max="5380" width="55" style="39" bestFit="1" customWidth="1"/>
    <col min="5381" max="5381" width="11.28515625" style="39" bestFit="1" customWidth="1"/>
    <col min="5382" max="5382" width="7.5703125" style="39" bestFit="1" customWidth="1"/>
    <col min="5383" max="5383" width="7.5703125" style="39" customWidth="1"/>
    <col min="5384" max="5384" width="4.85546875" style="39" bestFit="1" customWidth="1"/>
    <col min="5385" max="5385" width="10.5703125" style="39" bestFit="1" customWidth="1"/>
    <col min="5386" max="5635" width="9.140625" style="39"/>
    <col min="5636" max="5636" width="55" style="39" bestFit="1" customWidth="1"/>
    <col min="5637" max="5637" width="11.28515625" style="39" bestFit="1" customWidth="1"/>
    <col min="5638" max="5638" width="7.5703125" style="39" bestFit="1" customWidth="1"/>
    <col min="5639" max="5639" width="7.5703125" style="39" customWidth="1"/>
    <col min="5640" max="5640" width="4.85546875" style="39" bestFit="1" customWidth="1"/>
    <col min="5641" max="5641" width="10.5703125" style="39" bestFit="1" customWidth="1"/>
    <col min="5642" max="5891" width="9.140625" style="39"/>
    <col min="5892" max="5892" width="55" style="39" bestFit="1" customWidth="1"/>
    <col min="5893" max="5893" width="11.28515625" style="39" bestFit="1" customWidth="1"/>
    <col min="5894" max="5894" width="7.5703125" style="39" bestFit="1" customWidth="1"/>
    <col min="5895" max="5895" width="7.5703125" style="39" customWidth="1"/>
    <col min="5896" max="5896" width="4.85546875" style="39" bestFit="1" customWidth="1"/>
    <col min="5897" max="5897" width="10.5703125" style="39" bestFit="1" customWidth="1"/>
    <col min="5898" max="6147" width="9.140625" style="39"/>
    <col min="6148" max="6148" width="55" style="39" bestFit="1" customWidth="1"/>
    <col min="6149" max="6149" width="11.28515625" style="39" bestFit="1" customWidth="1"/>
    <col min="6150" max="6150" width="7.5703125" style="39" bestFit="1" customWidth="1"/>
    <col min="6151" max="6151" width="7.5703125" style="39" customWidth="1"/>
    <col min="6152" max="6152" width="4.85546875" style="39" bestFit="1" customWidth="1"/>
    <col min="6153" max="6153" width="10.5703125" style="39" bestFit="1" customWidth="1"/>
    <col min="6154" max="6403" width="9.140625" style="39"/>
    <col min="6404" max="6404" width="55" style="39" bestFit="1" customWidth="1"/>
    <col min="6405" max="6405" width="11.28515625" style="39" bestFit="1" customWidth="1"/>
    <col min="6406" max="6406" width="7.5703125" style="39" bestFit="1" customWidth="1"/>
    <col min="6407" max="6407" width="7.5703125" style="39" customWidth="1"/>
    <col min="6408" max="6408" width="4.85546875" style="39" bestFit="1" customWidth="1"/>
    <col min="6409" max="6409" width="10.5703125" style="39" bestFit="1" customWidth="1"/>
    <col min="6410" max="6659" width="9.140625" style="39"/>
    <col min="6660" max="6660" width="55" style="39" bestFit="1" customWidth="1"/>
    <col min="6661" max="6661" width="11.28515625" style="39" bestFit="1" customWidth="1"/>
    <col min="6662" max="6662" width="7.5703125" style="39" bestFit="1" customWidth="1"/>
    <col min="6663" max="6663" width="7.5703125" style="39" customWidth="1"/>
    <col min="6664" max="6664" width="4.85546875" style="39" bestFit="1" customWidth="1"/>
    <col min="6665" max="6665" width="10.5703125" style="39" bestFit="1" customWidth="1"/>
    <col min="6666" max="6915" width="9.140625" style="39"/>
    <col min="6916" max="6916" width="55" style="39" bestFit="1" customWidth="1"/>
    <col min="6917" max="6917" width="11.28515625" style="39" bestFit="1" customWidth="1"/>
    <col min="6918" max="6918" width="7.5703125" style="39" bestFit="1" customWidth="1"/>
    <col min="6919" max="6919" width="7.5703125" style="39" customWidth="1"/>
    <col min="6920" max="6920" width="4.85546875" style="39" bestFit="1" customWidth="1"/>
    <col min="6921" max="6921" width="10.5703125" style="39" bestFit="1" customWidth="1"/>
    <col min="6922" max="7171" width="9.140625" style="39"/>
    <col min="7172" max="7172" width="55" style="39" bestFit="1" customWidth="1"/>
    <col min="7173" max="7173" width="11.28515625" style="39" bestFit="1" customWidth="1"/>
    <col min="7174" max="7174" width="7.5703125" style="39" bestFit="1" customWidth="1"/>
    <col min="7175" max="7175" width="7.5703125" style="39" customWidth="1"/>
    <col min="7176" max="7176" width="4.85546875" style="39" bestFit="1" customWidth="1"/>
    <col min="7177" max="7177" width="10.5703125" style="39" bestFit="1" customWidth="1"/>
    <col min="7178" max="7427" width="9.140625" style="39"/>
    <col min="7428" max="7428" width="55" style="39" bestFit="1" customWidth="1"/>
    <col min="7429" max="7429" width="11.28515625" style="39" bestFit="1" customWidth="1"/>
    <col min="7430" max="7430" width="7.5703125" style="39" bestFit="1" customWidth="1"/>
    <col min="7431" max="7431" width="7.5703125" style="39" customWidth="1"/>
    <col min="7432" max="7432" width="4.85546875" style="39" bestFit="1" customWidth="1"/>
    <col min="7433" max="7433" width="10.5703125" style="39" bestFit="1" customWidth="1"/>
    <col min="7434" max="7683" width="9.140625" style="39"/>
    <col min="7684" max="7684" width="55" style="39" bestFit="1" customWidth="1"/>
    <col min="7685" max="7685" width="11.28515625" style="39" bestFit="1" customWidth="1"/>
    <col min="7686" max="7686" width="7.5703125" style="39" bestFit="1" customWidth="1"/>
    <col min="7687" max="7687" width="7.5703125" style="39" customWidth="1"/>
    <col min="7688" max="7688" width="4.85546875" style="39" bestFit="1" customWidth="1"/>
    <col min="7689" max="7689" width="10.5703125" style="39" bestFit="1" customWidth="1"/>
    <col min="7690" max="7939" width="9.140625" style="39"/>
    <col min="7940" max="7940" width="55" style="39" bestFit="1" customWidth="1"/>
    <col min="7941" max="7941" width="11.28515625" style="39" bestFit="1" customWidth="1"/>
    <col min="7942" max="7942" width="7.5703125" style="39" bestFit="1" customWidth="1"/>
    <col min="7943" max="7943" width="7.5703125" style="39" customWidth="1"/>
    <col min="7944" max="7944" width="4.85546875" style="39" bestFit="1" customWidth="1"/>
    <col min="7945" max="7945" width="10.5703125" style="39" bestFit="1" customWidth="1"/>
    <col min="7946" max="8195" width="9.140625" style="39"/>
    <col min="8196" max="8196" width="55" style="39" bestFit="1" customWidth="1"/>
    <col min="8197" max="8197" width="11.28515625" style="39" bestFit="1" customWidth="1"/>
    <col min="8198" max="8198" width="7.5703125" style="39" bestFit="1" customWidth="1"/>
    <col min="8199" max="8199" width="7.5703125" style="39" customWidth="1"/>
    <col min="8200" max="8200" width="4.85546875" style="39" bestFit="1" customWidth="1"/>
    <col min="8201" max="8201" width="10.5703125" style="39" bestFit="1" customWidth="1"/>
    <col min="8202" max="8451" width="9.140625" style="39"/>
    <col min="8452" max="8452" width="55" style="39" bestFit="1" customWidth="1"/>
    <col min="8453" max="8453" width="11.28515625" style="39" bestFit="1" customWidth="1"/>
    <col min="8454" max="8454" width="7.5703125" style="39" bestFit="1" customWidth="1"/>
    <col min="8455" max="8455" width="7.5703125" style="39" customWidth="1"/>
    <col min="8456" max="8456" width="4.85546875" style="39" bestFit="1" customWidth="1"/>
    <col min="8457" max="8457" width="10.5703125" style="39" bestFit="1" customWidth="1"/>
    <col min="8458" max="8707" width="9.140625" style="39"/>
    <col min="8708" max="8708" width="55" style="39" bestFit="1" customWidth="1"/>
    <col min="8709" max="8709" width="11.28515625" style="39" bestFit="1" customWidth="1"/>
    <col min="8710" max="8710" width="7.5703125" style="39" bestFit="1" customWidth="1"/>
    <col min="8711" max="8711" width="7.5703125" style="39" customWidth="1"/>
    <col min="8712" max="8712" width="4.85546875" style="39" bestFit="1" customWidth="1"/>
    <col min="8713" max="8713" width="10.5703125" style="39" bestFit="1" customWidth="1"/>
    <col min="8714" max="8963" width="9.140625" style="39"/>
    <col min="8964" max="8964" width="55" style="39" bestFit="1" customWidth="1"/>
    <col min="8965" max="8965" width="11.28515625" style="39" bestFit="1" customWidth="1"/>
    <col min="8966" max="8966" width="7.5703125" style="39" bestFit="1" customWidth="1"/>
    <col min="8967" max="8967" width="7.5703125" style="39" customWidth="1"/>
    <col min="8968" max="8968" width="4.85546875" style="39" bestFit="1" customWidth="1"/>
    <col min="8969" max="8969" width="10.5703125" style="39" bestFit="1" customWidth="1"/>
    <col min="8970" max="9219" width="9.140625" style="39"/>
    <col min="9220" max="9220" width="55" style="39" bestFit="1" customWidth="1"/>
    <col min="9221" max="9221" width="11.28515625" style="39" bestFit="1" customWidth="1"/>
    <col min="9222" max="9222" width="7.5703125" style="39" bestFit="1" customWidth="1"/>
    <col min="9223" max="9223" width="7.5703125" style="39" customWidth="1"/>
    <col min="9224" max="9224" width="4.85546875" style="39" bestFit="1" customWidth="1"/>
    <col min="9225" max="9225" width="10.5703125" style="39" bestFit="1" customWidth="1"/>
    <col min="9226" max="9475" width="9.140625" style="39"/>
    <col min="9476" max="9476" width="55" style="39" bestFit="1" customWidth="1"/>
    <col min="9477" max="9477" width="11.28515625" style="39" bestFit="1" customWidth="1"/>
    <col min="9478" max="9478" width="7.5703125" style="39" bestFit="1" customWidth="1"/>
    <col min="9479" max="9479" width="7.5703125" style="39" customWidth="1"/>
    <col min="9480" max="9480" width="4.85546875" style="39" bestFit="1" customWidth="1"/>
    <col min="9481" max="9481" width="10.5703125" style="39" bestFit="1" customWidth="1"/>
    <col min="9482" max="9731" width="9.140625" style="39"/>
    <col min="9732" max="9732" width="55" style="39" bestFit="1" customWidth="1"/>
    <col min="9733" max="9733" width="11.28515625" style="39" bestFit="1" customWidth="1"/>
    <col min="9734" max="9734" width="7.5703125" style="39" bestFit="1" customWidth="1"/>
    <col min="9735" max="9735" width="7.5703125" style="39" customWidth="1"/>
    <col min="9736" max="9736" width="4.85546875" style="39" bestFit="1" customWidth="1"/>
    <col min="9737" max="9737" width="10.5703125" style="39" bestFit="1" customWidth="1"/>
    <col min="9738" max="9987" width="9.140625" style="39"/>
    <col min="9988" max="9988" width="55" style="39" bestFit="1" customWidth="1"/>
    <col min="9989" max="9989" width="11.28515625" style="39" bestFit="1" customWidth="1"/>
    <col min="9990" max="9990" width="7.5703125" style="39" bestFit="1" customWidth="1"/>
    <col min="9991" max="9991" width="7.5703125" style="39" customWidth="1"/>
    <col min="9992" max="9992" width="4.85546875" style="39" bestFit="1" customWidth="1"/>
    <col min="9993" max="9993" width="10.5703125" style="39" bestFit="1" customWidth="1"/>
    <col min="9994" max="10243" width="9.140625" style="39"/>
    <col min="10244" max="10244" width="55" style="39" bestFit="1" customWidth="1"/>
    <col min="10245" max="10245" width="11.28515625" style="39" bestFit="1" customWidth="1"/>
    <col min="10246" max="10246" width="7.5703125" style="39" bestFit="1" customWidth="1"/>
    <col min="10247" max="10247" width="7.5703125" style="39" customWidth="1"/>
    <col min="10248" max="10248" width="4.85546875" style="39" bestFit="1" customWidth="1"/>
    <col min="10249" max="10249" width="10.5703125" style="39" bestFit="1" customWidth="1"/>
    <col min="10250" max="10499" width="9.140625" style="39"/>
    <col min="10500" max="10500" width="55" style="39" bestFit="1" customWidth="1"/>
    <col min="10501" max="10501" width="11.28515625" style="39" bestFit="1" customWidth="1"/>
    <col min="10502" max="10502" width="7.5703125" style="39" bestFit="1" customWidth="1"/>
    <col min="10503" max="10503" width="7.5703125" style="39" customWidth="1"/>
    <col min="10504" max="10504" width="4.85546875" style="39" bestFit="1" customWidth="1"/>
    <col min="10505" max="10505" width="10.5703125" style="39" bestFit="1" customWidth="1"/>
    <col min="10506" max="10755" width="9.140625" style="39"/>
    <col min="10756" max="10756" width="55" style="39" bestFit="1" customWidth="1"/>
    <col min="10757" max="10757" width="11.28515625" style="39" bestFit="1" customWidth="1"/>
    <col min="10758" max="10758" width="7.5703125" style="39" bestFit="1" customWidth="1"/>
    <col min="10759" max="10759" width="7.5703125" style="39" customWidth="1"/>
    <col min="10760" max="10760" width="4.85546875" style="39" bestFit="1" customWidth="1"/>
    <col min="10761" max="10761" width="10.5703125" style="39" bestFit="1" customWidth="1"/>
    <col min="10762" max="11011" width="9.140625" style="39"/>
    <col min="11012" max="11012" width="55" style="39" bestFit="1" customWidth="1"/>
    <col min="11013" max="11013" width="11.28515625" style="39" bestFit="1" customWidth="1"/>
    <col min="11014" max="11014" width="7.5703125" style="39" bestFit="1" customWidth="1"/>
    <col min="11015" max="11015" width="7.5703125" style="39" customWidth="1"/>
    <col min="11016" max="11016" width="4.85546875" style="39" bestFit="1" customWidth="1"/>
    <col min="11017" max="11017" width="10.5703125" style="39" bestFit="1" customWidth="1"/>
    <col min="11018" max="11267" width="9.140625" style="39"/>
    <col min="11268" max="11268" width="55" style="39" bestFit="1" customWidth="1"/>
    <col min="11269" max="11269" width="11.28515625" style="39" bestFit="1" customWidth="1"/>
    <col min="11270" max="11270" width="7.5703125" style="39" bestFit="1" customWidth="1"/>
    <col min="11271" max="11271" width="7.5703125" style="39" customWidth="1"/>
    <col min="11272" max="11272" width="4.85546875" style="39" bestFit="1" customWidth="1"/>
    <col min="11273" max="11273" width="10.5703125" style="39" bestFit="1" customWidth="1"/>
    <col min="11274" max="11523" width="9.140625" style="39"/>
    <col min="11524" max="11524" width="55" style="39" bestFit="1" customWidth="1"/>
    <col min="11525" max="11525" width="11.28515625" style="39" bestFit="1" customWidth="1"/>
    <col min="11526" max="11526" width="7.5703125" style="39" bestFit="1" customWidth="1"/>
    <col min="11527" max="11527" width="7.5703125" style="39" customWidth="1"/>
    <col min="11528" max="11528" width="4.85546875" style="39" bestFit="1" customWidth="1"/>
    <col min="11529" max="11529" width="10.5703125" style="39" bestFit="1" customWidth="1"/>
    <col min="11530" max="11779" width="9.140625" style="39"/>
    <col min="11780" max="11780" width="55" style="39" bestFit="1" customWidth="1"/>
    <col min="11781" max="11781" width="11.28515625" style="39" bestFit="1" customWidth="1"/>
    <col min="11782" max="11782" width="7.5703125" style="39" bestFit="1" customWidth="1"/>
    <col min="11783" max="11783" width="7.5703125" style="39" customWidth="1"/>
    <col min="11784" max="11784" width="4.85546875" style="39" bestFit="1" customWidth="1"/>
    <col min="11785" max="11785" width="10.5703125" style="39" bestFit="1" customWidth="1"/>
    <col min="11786" max="12035" width="9.140625" style="39"/>
    <col min="12036" max="12036" width="55" style="39" bestFit="1" customWidth="1"/>
    <col min="12037" max="12037" width="11.28515625" style="39" bestFit="1" customWidth="1"/>
    <col min="12038" max="12038" width="7.5703125" style="39" bestFit="1" customWidth="1"/>
    <col min="12039" max="12039" width="7.5703125" style="39" customWidth="1"/>
    <col min="12040" max="12040" width="4.85546875" style="39" bestFit="1" customWidth="1"/>
    <col min="12041" max="12041" width="10.5703125" style="39" bestFit="1" customWidth="1"/>
    <col min="12042" max="12291" width="9.140625" style="39"/>
    <col min="12292" max="12292" width="55" style="39" bestFit="1" customWidth="1"/>
    <col min="12293" max="12293" width="11.28515625" style="39" bestFit="1" customWidth="1"/>
    <col min="12294" max="12294" width="7.5703125" style="39" bestFit="1" customWidth="1"/>
    <col min="12295" max="12295" width="7.5703125" style="39" customWidth="1"/>
    <col min="12296" max="12296" width="4.85546875" style="39" bestFit="1" customWidth="1"/>
    <col min="12297" max="12297" width="10.5703125" style="39" bestFit="1" customWidth="1"/>
    <col min="12298" max="12547" width="9.140625" style="39"/>
    <col min="12548" max="12548" width="55" style="39" bestFit="1" customWidth="1"/>
    <col min="12549" max="12549" width="11.28515625" style="39" bestFit="1" customWidth="1"/>
    <col min="12550" max="12550" width="7.5703125" style="39" bestFit="1" customWidth="1"/>
    <col min="12551" max="12551" width="7.5703125" style="39" customWidth="1"/>
    <col min="12552" max="12552" width="4.85546875" style="39" bestFit="1" customWidth="1"/>
    <col min="12553" max="12553" width="10.5703125" style="39" bestFit="1" customWidth="1"/>
    <col min="12554" max="12803" width="9.140625" style="39"/>
    <col min="12804" max="12804" width="55" style="39" bestFit="1" customWidth="1"/>
    <col min="12805" max="12805" width="11.28515625" style="39" bestFit="1" customWidth="1"/>
    <col min="12806" max="12806" width="7.5703125" style="39" bestFit="1" customWidth="1"/>
    <col min="12807" max="12807" width="7.5703125" style="39" customWidth="1"/>
    <col min="12808" max="12808" width="4.85546875" style="39" bestFit="1" customWidth="1"/>
    <col min="12809" max="12809" width="10.5703125" style="39" bestFit="1" customWidth="1"/>
    <col min="12810" max="13059" width="9.140625" style="39"/>
    <col min="13060" max="13060" width="55" style="39" bestFit="1" customWidth="1"/>
    <col min="13061" max="13061" width="11.28515625" style="39" bestFit="1" customWidth="1"/>
    <col min="13062" max="13062" width="7.5703125" style="39" bestFit="1" customWidth="1"/>
    <col min="13063" max="13063" width="7.5703125" style="39" customWidth="1"/>
    <col min="13064" max="13064" width="4.85546875" style="39" bestFit="1" customWidth="1"/>
    <col min="13065" max="13065" width="10.5703125" style="39" bestFit="1" customWidth="1"/>
    <col min="13066" max="13315" width="9.140625" style="39"/>
    <col min="13316" max="13316" width="55" style="39" bestFit="1" customWidth="1"/>
    <col min="13317" max="13317" width="11.28515625" style="39" bestFit="1" customWidth="1"/>
    <col min="13318" max="13318" width="7.5703125" style="39" bestFit="1" customWidth="1"/>
    <col min="13319" max="13319" width="7.5703125" style="39" customWidth="1"/>
    <col min="13320" max="13320" width="4.85546875" style="39" bestFit="1" customWidth="1"/>
    <col min="13321" max="13321" width="10.5703125" style="39" bestFit="1" customWidth="1"/>
    <col min="13322" max="13571" width="9.140625" style="39"/>
    <col min="13572" max="13572" width="55" style="39" bestFit="1" customWidth="1"/>
    <col min="13573" max="13573" width="11.28515625" style="39" bestFit="1" customWidth="1"/>
    <col min="13574" max="13574" width="7.5703125" style="39" bestFit="1" customWidth="1"/>
    <col min="13575" max="13575" width="7.5703125" style="39" customWidth="1"/>
    <col min="13576" max="13576" width="4.85546875" style="39" bestFit="1" customWidth="1"/>
    <col min="13577" max="13577" width="10.5703125" style="39" bestFit="1" customWidth="1"/>
    <col min="13578" max="13827" width="9.140625" style="39"/>
    <col min="13828" max="13828" width="55" style="39" bestFit="1" customWidth="1"/>
    <col min="13829" max="13829" width="11.28515625" style="39" bestFit="1" customWidth="1"/>
    <col min="13830" max="13830" width="7.5703125" style="39" bestFit="1" customWidth="1"/>
    <col min="13831" max="13831" width="7.5703125" style="39" customWidth="1"/>
    <col min="13832" max="13832" width="4.85546875" style="39" bestFit="1" customWidth="1"/>
    <col min="13833" max="13833" width="10.5703125" style="39" bestFit="1" customWidth="1"/>
    <col min="13834" max="14083" width="9.140625" style="39"/>
    <col min="14084" max="14084" width="55" style="39" bestFit="1" customWidth="1"/>
    <col min="14085" max="14085" width="11.28515625" style="39" bestFit="1" customWidth="1"/>
    <col min="14086" max="14086" width="7.5703125" style="39" bestFit="1" customWidth="1"/>
    <col min="14087" max="14087" width="7.5703125" style="39" customWidth="1"/>
    <col min="14088" max="14088" width="4.85546875" style="39" bestFit="1" customWidth="1"/>
    <col min="14089" max="14089" width="10.5703125" style="39" bestFit="1" customWidth="1"/>
    <col min="14090" max="14339" width="9.140625" style="39"/>
    <col min="14340" max="14340" width="55" style="39" bestFit="1" customWidth="1"/>
    <col min="14341" max="14341" width="11.28515625" style="39" bestFit="1" customWidth="1"/>
    <col min="14342" max="14342" width="7.5703125" style="39" bestFit="1" customWidth="1"/>
    <col min="14343" max="14343" width="7.5703125" style="39" customWidth="1"/>
    <col min="14344" max="14344" width="4.85546875" style="39" bestFit="1" customWidth="1"/>
    <col min="14345" max="14345" width="10.5703125" style="39" bestFit="1" customWidth="1"/>
    <col min="14346" max="14595" width="9.140625" style="39"/>
    <col min="14596" max="14596" width="55" style="39" bestFit="1" customWidth="1"/>
    <col min="14597" max="14597" width="11.28515625" style="39" bestFit="1" customWidth="1"/>
    <col min="14598" max="14598" width="7.5703125" style="39" bestFit="1" customWidth="1"/>
    <col min="14599" max="14599" width="7.5703125" style="39" customWidth="1"/>
    <col min="14600" max="14600" width="4.85546875" style="39" bestFit="1" customWidth="1"/>
    <col min="14601" max="14601" width="10.5703125" style="39" bestFit="1" customWidth="1"/>
    <col min="14602" max="14851" width="9.140625" style="39"/>
    <col min="14852" max="14852" width="55" style="39" bestFit="1" customWidth="1"/>
    <col min="14853" max="14853" width="11.28515625" style="39" bestFit="1" customWidth="1"/>
    <col min="14854" max="14854" width="7.5703125" style="39" bestFit="1" customWidth="1"/>
    <col min="14855" max="14855" width="7.5703125" style="39" customWidth="1"/>
    <col min="14856" max="14856" width="4.85546875" style="39" bestFit="1" customWidth="1"/>
    <col min="14857" max="14857" width="10.5703125" style="39" bestFit="1" customWidth="1"/>
    <col min="14858" max="15107" width="9.140625" style="39"/>
    <col min="15108" max="15108" width="55" style="39" bestFit="1" customWidth="1"/>
    <col min="15109" max="15109" width="11.28515625" style="39" bestFit="1" customWidth="1"/>
    <col min="15110" max="15110" width="7.5703125" style="39" bestFit="1" customWidth="1"/>
    <col min="15111" max="15111" width="7.5703125" style="39" customWidth="1"/>
    <col min="15112" max="15112" width="4.85546875" style="39" bestFit="1" customWidth="1"/>
    <col min="15113" max="15113" width="10.5703125" style="39" bestFit="1" customWidth="1"/>
    <col min="15114" max="15363" width="9.140625" style="39"/>
    <col min="15364" max="15364" width="55" style="39" bestFit="1" customWidth="1"/>
    <col min="15365" max="15365" width="11.28515625" style="39" bestFit="1" customWidth="1"/>
    <col min="15366" max="15366" width="7.5703125" style="39" bestFit="1" customWidth="1"/>
    <col min="15367" max="15367" width="7.5703125" style="39" customWidth="1"/>
    <col min="15368" max="15368" width="4.85546875" style="39" bestFit="1" customWidth="1"/>
    <col min="15369" max="15369" width="10.5703125" style="39" bestFit="1" customWidth="1"/>
    <col min="15370" max="15619" width="9.140625" style="39"/>
    <col min="15620" max="15620" width="55" style="39" bestFit="1" customWidth="1"/>
    <col min="15621" max="15621" width="11.28515625" style="39" bestFit="1" customWidth="1"/>
    <col min="15622" max="15622" width="7.5703125" style="39" bestFit="1" customWidth="1"/>
    <col min="15623" max="15623" width="7.5703125" style="39" customWidth="1"/>
    <col min="15624" max="15624" width="4.85546875" style="39" bestFit="1" customWidth="1"/>
    <col min="15625" max="15625" width="10.5703125" style="39" bestFit="1" customWidth="1"/>
    <col min="15626" max="15875" width="9.140625" style="39"/>
    <col min="15876" max="15876" width="55" style="39" bestFit="1" customWidth="1"/>
    <col min="15877" max="15877" width="11.28515625" style="39" bestFit="1" customWidth="1"/>
    <col min="15878" max="15878" width="7.5703125" style="39" bestFit="1" customWidth="1"/>
    <col min="15879" max="15879" width="7.5703125" style="39" customWidth="1"/>
    <col min="15880" max="15880" width="4.85546875" style="39" bestFit="1" customWidth="1"/>
    <col min="15881" max="15881" width="10.5703125" style="39" bestFit="1" customWidth="1"/>
    <col min="15882" max="16131" width="9.140625" style="39"/>
    <col min="16132" max="16132" width="55" style="39" bestFit="1" customWidth="1"/>
    <col min="16133" max="16133" width="11.28515625" style="39" bestFit="1" customWidth="1"/>
    <col min="16134" max="16134" width="7.5703125" style="39" bestFit="1" customWidth="1"/>
    <col min="16135" max="16135" width="7.5703125" style="39" customWidth="1"/>
    <col min="16136" max="16136" width="4.85546875" style="39" bestFit="1" customWidth="1"/>
    <col min="16137" max="16137" width="10.5703125" style="39" bestFit="1" customWidth="1"/>
    <col min="16138" max="16384" width="9.140625" style="39"/>
  </cols>
  <sheetData>
    <row r="1" spans="2:41">
      <c r="B1" s="44"/>
      <c r="C1" s="43"/>
      <c r="D1" s="45"/>
      <c r="E1" s="45"/>
      <c r="F1" s="44"/>
      <c r="G1" s="44"/>
      <c r="H1" s="45"/>
      <c r="L1" s="42"/>
      <c r="M1" s="42"/>
      <c r="N1" s="42"/>
      <c r="O1" s="42"/>
      <c r="P1" s="46"/>
      <c r="Q1" s="42"/>
      <c r="R1" s="42"/>
      <c r="S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</row>
    <row r="2" spans="2:41">
      <c r="B2" s="44"/>
      <c r="C2" s="43"/>
      <c r="D2" s="45" t="s">
        <v>428</v>
      </c>
      <c r="E2" s="45"/>
      <c r="F2" s="44" t="s">
        <v>429</v>
      </c>
      <c r="G2" s="44"/>
      <c r="H2" s="45"/>
      <c r="L2" s="42"/>
      <c r="M2" s="42"/>
      <c r="N2" s="42"/>
      <c r="O2" s="42"/>
      <c r="P2" s="42"/>
      <c r="Q2" s="42"/>
      <c r="R2" s="42"/>
      <c r="S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</row>
    <row r="3" spans="2:41">
      <c r="B3" s="44"/>
      <c r="C3" s="47"/>
      <c r="D3" s="41" t="s">
        <v>431</v>
      </c>
      <c r="F3" s="48" t="s">
        <v>432</v>
      </c>
      <c r="G3" s="48"/>
      <c r="H3" s="45"/>
      <c r="L3" s="42"/>
      <c r="M3" s="42"/>
      <c r="N3" s="42"/>
      <c r="O3" s="42"/>
      <c r="P3" s="42"/>
      <c r="Q3" s="42"/>
      <c r="R3" s="42"/>
      <c r="S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</row>
    <row r="4" spans="2:41">
      <c r="B4" s="44"/>
      <c r="C4" s="47"/>
      <c r="D4" s="49" t="s">
        <v>433</v>
      </c>
      <c r="E4" s="49"/>
      <c r="F4" s="49" t="s">
        <v>434</v>
      </c>
      <c r="G4" s="49"/>
      <c r="H4" s="45"/>
      <c r="L4" s="42"/>
      <c r="M4" s="42"/>
      <c r="N4" s="42"/>
      <c r="O4" s="42"/>
      <c r="P4" s="42"/>
      <c r="Q4" s="42"/>
      <c r="R4" s="42"/>
      <c r="S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</row>
    <row r="5" spans="2:41" ht="93.75">
      <c r="B5" s="44"/>
      <c r="C5" s="47" t="s">
        <v>435</v>
      </c>
      <c r="D5" s="50" t="s">
        <v>436</v>
      </c>
      <c r="E5" s="50" t="s">
        <v>877</v>
      </c>
      <c r="F5" s="50" t="s">
        <v>437</v>
      </c>
      <c r="G5" s="50" t="s">
        <v>438</v>
      </c>
      <c r="H5" s="45" t="s">
        <v>439</v>
      </c>
      <c r="I5" s="51" t="s">
        <v>440</v>
      </c>
      <c r="J5" s="52" t="s">
        <v>441</v>
      </c>
      <c r="K5" s="53" t="s">
        <v>442</v>
      </c>
      <c r="L5" s="53" t="s">
        <v>443</v>
      </c>
      <c r="M5" s="53" t="s">
        <v>444</v>
      </c>
      <c r="N5" s="53" t="s">
        <v>445</v>
      </c>
      <c r="O5" s="53" t="s">
        <v>446</v>
      </c>
      <c r="P5" s="53" t="s">
        <v>447</v>
      </c>
      <c r="Q5" s="53" t="s">
        <v>448</v>
      </c>
      <c r="R5" s="53" t="s">
        <v>449</v>
      </c>
      <c r="S5" s="53" t="s">
        <v>450</v>
      </c>
      <c r="T5" s="53" t="s">
        <v>30</v>
      </c>
      <c r="U5" s="53" t="s">
        <v>451</v>
      </c>
      <c r="V5" s="53" t="s">
        <v>452</v>
      </c>
      <c r="W5" s="53" t="s">
        <v>453</v>
      </c>
      <c r="X5" s="53" t="s">
        <v>454</v>
      </c>
      <c r="Y5" s="53" t="s">
        <v>455</v>
      </c>
      <c r="Z5" s="53" t="s">
        <v>456</v>
      </c>
      <c r="AA5" s="53" t="s">
        <v>457</v>
      </c>
      <c r="AB5" s="53" t="s">
        <v>458</v>
      </c>
      <c r="AC5" s="53" t="s">
        <v>459</v>
      </c>
      <c r="AD5" s="53" t="s">
        <v>460</v>
      </c>
      <c r="AE5" s="53" t="s">
        <v>461</v>
      </c>
      <c r="AF5" s="53" t="s">
        <v>462</v>
      </c>
      <c r="AG5" s="53" t="s">
        <v>463</v>
      </c>
      <c r="AH5" s="53" t="s">
        <v>464</v>
      </c>
      <c r="AI5" s="53" t="s">
        <v>465</v>
      </c>
      <c r="AJ5" s="53" t="s">
        <v>466</v>
      </c>
      <c r="AK5" s="53" t="s">
        <v>467</v>
      </c>
      <c r="AL5" s="53" t="s">
        <v>468</v>
      </c>
      <c r="AM5" s="53" t="s">
        <v>469</v>
      </c>
      <c r="AN5" s="53" t="s">
        <v>470</v>
      </c>
      <c r="AO5" s="53" t="s">
        <v>471</v>
      </c>
    </row>
    <row r="6" spans="2:41" ht="15.75">
      <c r="C6" s="54">
        <v>1</v>
      </c>
      <c r="D6" s="55">
        <v>2</v>
      </c>
      <c r="E6" s="55">
        <v>3</v>
      </c>
      <c r="F6" s="55">
        <v>4</v>
      </c>
      <c r="G6" s="55">
        <v>5</v>
      </c>
      <c r="H6" s="55">
        <v>6</v>
      </c>
      <c r="I6" s="55">
        <v>7</v>
      </c>
      <c r="J6" s="39">
        <v>8</v>
      </c>
      <c r="K6" s="42">
        <v>9</v>
      </c>
      <c r="L6" s="39">
        <v>10</v>
      </c>
      <c r="M6" s="39">
        <v>11</v>
      </c>
      <c r="N6" s="39">
        <v>12</v>
      </c>
      <c r="O6" s="53">
        <v>13</v>
      </c>
      <c r="P6" s="53">
        <v>14</v>
      </c>
      <c r="Q6" s="53">
        <v>15</v>
      </c>
      <c r="R6" s="53">
        <v>16</v>
      </c>
      <c r="S6" s="53">
        <v>17</v>
      </c>
      <c r="T6" s="53">
        <v>18</v>
      </c>
      <c r="U6" s="53">
        <v>19</v>
      </c>
      <c r="V6" s="53">
        <v>20</v>
      </c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</row>
    <row r="7" spans="2:41">
      <c r="B7" s="56"/>
      <c r="C7" s="57" t="s">
        <v>472</v>
      </c>
      <c r="D7" s="58">
        <v>20</v>
      </c>
      <c r="E7" s="58">
        <f>F7*0.0624279606</f>
        <v>72.416434296000006</v>
      </c>
      <c r="F7" s="58">
        <v>1160</v>
      </c>
      <c r="G7" s="58"/>
      <c r="H7" s="59">
        <v>0</v>
      </c>
      <c r="I7" s="60">
        <v>316</v>
      </c>
      <c r="J7" s="58" t="s">
        <v>473</v>
      </c>
      <c r="K7" s="61" t="s">
        <v>474</v>
      </c>
      <c r="L7" s="58" t="s">
        <v>475</v>
      </c>
      <c r="M7" s="58" t="s">
        <v>473</v>
      </c>
      <c r="N7" s="58" t="s">
        <v>473</v>
      </c>
      <c r="O7" s="62" t="s">
        <v>475</v>
      </c>
      <c r="P7" s="62" t="s">
        <v>475</v>
      </c>
      <c r="Q7" s="62" t="s">
        <v>476</v>
      </c>
      <c r="R7" s="62" t="s">
        <v>473</v>
      </c>
      <c r="S7" s="62" t="s">
        <v>473</v>
      </c>
      <c r="T7" s="63" t="s">
        <v>477</v>
      </c>
      <c r="U7" s="62" t="s">
        <v>473</v>
      </c>
      <c r="V7" s="62" t="s">
        <v>476</v>
      </c>
      <c r="W7" s="62" t="s">
        <v>476</v>
      </c>
      <c r="X7" s="62" t="s">
        <v>475</v>
      </c>
      <c r="Y7" s="62" t="s">
        <v>473</v>
      </c>
      <c r="Z7" s="62" t="s">
        <v>475</v>
      </c>
      <c r="AA7" s="62" t="s">
        <v>475</v>
      </c>
      <c r="AB7" s="62" t="s">
        <v>476</v>
      </c>
      <c r="AC7" s="62" t="s">
        <v>477</v>
      </c>
      <c r="AD7" s="62" t="s">
        <v>474</v>
      </c>
      <c r="AE7" s="62" t="s">
        <v>475</v>
      </c>
      <c r="AF7" s="62" t="s">
        <v>475</v>
      </c>
      <c r="AG7" s="62" t="s">
        <v>475</v>
      </c>
      <c r="AH7" s="62" t="s">
        <v>473</v>
      </c>
      <c r="AI7" s="62" t="s">
        <v>476</v>
      </c>
      <c r="AJ7" s="62" t="s">
        <v>474</v>
      </c>
      <c r="AK7" s="62" t="s">
        <v>474</v>
      </c>
      <c r="AL7" s="62" t="s">
        <v>476</v>
      </c>
      <c r="AM7" s="62" t="s">
        <v>474</v>
      </c>
      <c r="AN7" s="62" t="s">
        <v>477</v>
      </c>
      <c r="AO7" s="62" t="s">
        <v>475</v>
      </c>
    </row>
    <row r="8" spans="2:41">
      <c r="B8" s="56"/>
      <c r="C8" s="64" t="s">
        <v>478</v>
      </c>
      <c r="D8" s="58"/>
      <c r="E8" s="58">
        <f t="shared" ref="E8:E71" si="0">F8*0.0624279606</f>
        <v>65.486930669399996</v>
      </c>
      <c r="F8" s="58">
        <v>1049</v>
      </c>
      <c r="G8" s="58"/>
      <c r="H8" s="59">
        <v>0</v>
      </c>
      <c r="I8" s="59" t="s">
        <v>430</v>
      </c>
      <c r="J8" s="58" t="s">
        <v>475</v>
      </c>
      <c r="K8" s="61" t="s">
        <v>474</v>
      </c>
      <c r="L8" s="58" t="s">
        <v>475</v>
      </c>
      <c r="M8" s="58" t="s">
        <v>474</v>
      </c>
      <c r="N8" s="58" t="s">
        <v>474</v>
      </c>
      <c r="O8" s="58" t="s">
        <v>473</v>
      </c>
      <c r="P8" s="58" t="s">
        <v>473</v>
      </c>
      <c r="Q8" s="58" t="s">
        <v>473</v>
      </c>
      <c r="R8" s="58" t="s">
        <v>473</v>
      </c>
      <c r="S8" s="58" t="s">
        <v>473</v>
      </c>
      <c r="T8" s="61" t="s">
        <v>477</v>
      </c>
      <c r="U8" s="58" t="s">
        <v>473</v>
      </c>
      <c r="V8" s="58" t="s">
        <v>473</v>
      </c>
      <c r="W8" s="58" t="s">
        <v>473</v>
      </c>
      <c r="X8" s="58" t="s">
        <v>473</v>
      </c>
      <c r="Y8" s="58" t="s">
        <v>473</v>
      </c>
      <c r="Z8" s="58" t="s">
        <v>474</v>
      </c>
      <c r="AA8" s="58" t="s">
        <v>473</v>
      </c>
      <c r="AB8" s="58" t="s">
        <v>473</v>
      </c>
      <c r="AC8" s="58" t="s">
        <v>473</v>
      </c>
      <c r="AD8" s="58" t="s">
        <v>473</v>
      </c>
      <c r="AE8" s="58" t="s">
        <v>473</v>
      </c>
      <c r="AF8" s="58" t="s">
        <v>473</v>
      </c>
      <c r="AG8" s="58" t="s">
        <v>475</v>
      </c>
      <c r="AH8" s="58" t="s">
        <v>473</v>
      </c>
      <c r="AI8" s="58" t="s">
        <v>475</v>
      </c>
      <c r="AJ8" s="58" t="s">
        <v>475</v>
      </c>
      <c r="AK8" s="58" t="s">
        <v>473</v>
      </c>
      <c r="AL8" s="58" t="s">
        <v>475</v>
      </c>
      <c r="AM8" s="58" t="s">
        <v>475</v>
      </c>
      <c r="AN8" s="58" t="s">
        <v>476</v>
      </c>
      <c r="AO8" s="58" t="s">
        <v>475</v>
      </c>
    </row>
    <row r="9" spans="2:41">
      <c r="B9" s="56"/>
      <c r="C9" s="65" t="s">
        <v>479</v>
      </c>
      <c r="D9" s="66">
        <v>25</v>
      </c>
      <c r="E9" s="58">
        <f t="shared" si="0"/>
        <v>65.486930669399996</v>
      </c>
      <c r="F9" s="66">
        <v>1049</v>
      </c>
      <c r="G9" s="66">
        <v>1.232</v>
      </c>
      <c r="H9" s="59">
        <v>0</v>
      </c>
      <c r="I9" s="60">
        <v>316</v>
      </c>
      <c r="J9" s="58" t="s">
        <v>473</v>
      </c>
      <c r="K9" s="61" t="s">
        <v>474</v>
      </c>
      <c r="L9" s="58" t="s">
        <v>475</v>
      </c>
      <c r="M9" s="58" t="s">
        <v>474</v>
      </c>
      <c r="N9" s="58" t="s">
        <v>474</v>
      </c>
      <c r="O9" s="58" t="s">
        <v>473</v>
      </c>
      <c r="P9" s="58" t="s">
        <v>473</v>
      </c>
      <c r="Q9" s="58" t="s">
        <v>475</v>
      </c>
      <c r="R9" s="58" t="s">
        <v>477</v>
      </c>
      <c r="S9" s="58" t="s">
        <v>474</v>
      </c>
      <c r="T9" s="61" t="s">
        <v>475</v>
      </c>
      <c r="U9" s="58" t="s">
        <v>473</v>
      </c>
      <c r="V9" s="58" t="s">
        <v>474</v>
      </c>
      <c r="W9" s="58" t="s">
        <v>476</v>
      </c>
      <c r="X9" s="58" t="s">
        <v>475</v>
      </c>
      <c r="Y9" s="58" t="s">
        <v>473</v>
      </c>
      <c r="Z9" s="58" t="s">
        <v>473</v>
      </c>
      <c r="AA9" s="58" t="s">
        <v>475</v>
      </c>
      <c r="AB9" s="58" t="s">
        <v>473</v>
      </c>
      <c r="AC9" s="58" t="s">
        <v>474</v>
      </c>
      <c r="AD9" s="58" t="s">
        <v>476</v>
      </c>
      <c r="AE9" s="58" t="s">
        <v>473</v>
      </c>
      <c r="AF9" s="58" t="s">
        <v>475</v>
      </c>
      <c r="AG9" s="58" t="s">
        <v>475</v>
      </c>
      <c r="AH9" s="58" t="s">
        <v>473</v>
      </c>
      <c r="AI9" s="58" t="s">
        <v>476</v>
      </c>
      <c r="AJ9" s="58" t="s">
        <v>476</v>
      </c>
      <c r="AK9" s="58" t="s">
        <v>473</v>
      </c>
      <c r="AL9" s="58" t="s">
        <v>476</v>
      </c>
      <c r="AM9" s="58" t="s">
        <v>473</v>
      </c>
      <c r="AN9" s="58" t="s">
        <v>473</v>
      </c>
      <c r="AO9" s="58" t="s">
        <v>475</v>
      </c>
    </row>
    <row r="10" spans="2:41">
      <c r="B10" s="56"/>
      <c r="C10" s="57" t="s">
        <v>480</v>
      </c>
      <c r="D10" s="58"/>
      <c r="E10" s="58">
        <f t="shared" si="0"/>
        <v>67.5470533692</v>
      </c>
      <c r="F10" s="58">
        <v>1082</v>
      </c>
      <c r="G10" s="58">
        <v>0.88</v>
      </c>
      <c r="H10" s="58">
        <v>0</v>
      </c>
      <c r="I10" s="60">
        <v>304</v>
      </c>
      <c r="J10" s="58" t="s">
        <v>474</v>
      </c>
      <c r="K10" s="61" t="s">
        <v>475</v>
      </c>
      <c r="L10" s="58" t="s">
        <v>475</v>
      </c>
      <c r="M10" s="58" t="s">
        <v>474</v>
      </c>
      <c r="N10" s="58" t="s">
        <v>474</v>
      </c>
      <c r="O10" s="58" t="s">
        <v>475</v>
      </c>
      <c r="P10" s="58" t="s">
        <v>475</v>
      </c>
      <c r="Q10" s="58" t="s">
        <v>477</v>
      </c>
      <c r="R10" s="58" t="s">
        <v>477</v>
      </c>
      <c r="S10" s="58" t="s">
        <v>476</v>
      </c>
      <c r="T10" s="61" t="s">
        <v>477</v>
      </c>
      <c r="U10" s="58" t="s">
        <v>474</v>
      </c>
      <c r="V10" s="58" t="s">
        <v>475</v>
      </c>
      <c r="W10" s="58" t="s">
        <v>474</v>
      </c>
      <c r="X10" s="58" t="s">
        <v>475</v>
      </c>
      <c r="Y10" s="58" t="s">
        <v>475</v>
      </c>
      <c r="Z10" s="58" t="s">
        <v>476</v>
      </c>
      <c r="AA10" s="58" t="s">
        <v>476</v>
      </c>
      <c r="AB10" s="58" t="s">
        <v>477</v>
      </c>
      <c r="AC10" s="58" t="s">
        <v>474</v>
      </c>
      <c r="AD10" s="58" t="s">
        <v>475</v>
      </c>
      <c r="AE10" s="58" t="s">
        <v>475</v>
      </c>
      <c r="AF10" s="58" t="s">
        <v>475</v>
      </c>
      <c r="AG10" s="58" t="s">
        <v>475</v>
      </c>
      <c r="AH10" s="58" t="s">
        <v>473</v>
      </c>
      <c r="AI10" s="58" t="s">
        <v>477</v>
      </c>
      <c r="AJ10" s="58" t="s">
        <v>477</v>
      </c>
      <c r="AK10" s="58" t="s">
        <v>473</v>
      </c>
      <c r="AL10" s="58" t="s">
        <v>477</v>
      </c>
      <c r="AM10" s="58" t="s">
        <v>474</v>
      </c>
      <c r="AN10" s="58" t="s">
        <v>477</v>
      </c>
      <c r="AO10" s="58" t="s">
        <v>475</v>
      </c>
    </row>
    <row r="11" spans="2:41">
      <c r="B11" s="56"/>
      <c r="C11" s="64" t="s">
        <v>481</v>
      </c>
      <c r="D11" s="67">
        <v>25</v>
      </c>
      <c r="E11" s="58">
        <f t="shared" si="0"/>
        <v>48.979729327548</v>
      </c>
      <c r="F11" s="67">
        <v>784.58</v>
      </c>
      <c r="G11" s="67">
        <v>0.41</v>
      </c>
      <c r="H11" s="59">
        <v>0</v>
      </c>
      <c r="I11" s="59" t="s">
        <v>430</v>
      </c>
      <c r="J11" s="58" t="s">
        <v>475</v>
      </c>
      <c r="K11" s="61" t="s">
        <v>475</v>
      </c>
      <c r="L11" s="58" t="s">
        <v>475</v>
      </c>
      <c r="M11" s="58" t="s">
        <v>474</v>
      </c>
      <c r="N11" s="58" t="s">
        <v>475</v>
      </c>
      <c r="O11" s="58" t="s">
        <v>475</v>
      </c>
      <c r="P11" s="58" t="s">
        <v>475</v>
      </c>
      <c r="Q11" s="58" t="s">
        <v>477</v>
      </c>
      <c r="R11" s="58" t="s">
        <v>476</v>
      </c>
      <c r="S11" s="58" t="s">
        <v>474</v>
      </c>
      <c r="T11" s="61" t="s">
        <v>476</v>
      </c>
      <c r="U11" s="58" t="s">
        <v>476</v>
      </c>
      <c r="V11" s="58" t="s">
        <v>476</v>
      </c>
      <c r="W11" s="58" t="s">
        <v>476</v>
      </c>
      <c r="X11" s="58" t="s">
        <v>475</v>
      </c>
      <c r="Y11" s="58" t="s">
        <v>476</v>
      </c>
      <c r="Z11" s="58" t="s">
        <v>476</v>
      </c>
      <c r="AA11" s="58" t="s">
        <v>476</v>
      </c>
      <c r="AB11" s="58" t="s">
        <v>476</v>
      </c>
      <c r="AC11" s="58" t="s">
        <v>475</v>
      </c>
      <c r="AD11" s="58" t="s">
        <v>475</v>
      </c>
      <c r="AE11" s="58" t="s">
        <v>475</v>
      </c>
      <c r="AF11" s="58" t="s">
        <v>475</v>
      </c>
      <c r="AG11" s="58" t="s">
        <v>475</v>
      </c>
      <c r="AH11" s="58" t="s">
        <v>473</v>
      </c>
      <c r="AI11" s="58" t="s">
        <v>476</v>
      </c>
      <c r="AJ11" s="58" t="s">
        <v>475</v>
      </c>
      <c r="AK11" s="58" t="s">
        <v>477</v>
      </c>
      <c r="AL11" s="58" t="s">
        <v>474</v>
      </c>
      <c r="AM11" s="58" t="s">
        <v>474</v>
      </c>
      <c r="AN11" s="58" t="s">
        <v>477</v>
      </c>
      <c r="AO11" s="58" t="s">
        <v>475</v>
      </c>
    </row>
    <row r="12" spans="2:41">
      <c r="B12" s="56"/>
      <c r="C12" s="57" t="s">
        <v>482</v>
      </c>
      <c r="D12" s="58"/>
      <c r="E12" s="58">
        <f t="shared" si="0"/>
        <v>68.920468502399999</v>
      </c>
      <c r="F12" s="58">
        <v>1104</v>
      </c>
      <c r="G12" s="58"/>
      <c r="H12" s="58">
        <v>0</v>
      </c>
      <c r="I12" s="60">
        <v>316</v>
      </c>
      <c r="J12" s="58" t="s">
        <v>473</v>
      </c>
      <c r="K12" s="61" t="s">
        <v>477</v>
      </c>
      <c r="L12" s="58" t="s">
        <v>475</v>
      </c>
      <c r="M12" s="58" t="s">
        <v>473</v>
      </c>
      <c r="N12" s="58" t="s">
        <v>473</v>
      </c>
      <c r="O12" s="58" t="s">
        <v>475</v>
      </c>
      <c r="P12" s="58" t="s">
        <v>475</v>
      </c>
      <c r="Q12" s="58" t="s">
        <v>475</v>
      </c>
      <c r="R12" s="58" t="s">
        <v>475</v>
      </c>
      <c r="S12" s="58" t="s">
        <v>475</v>
      </c>
      <c r="T12" s="61" t="s">
        <v>475</v>
      </c>
      <c r="U12" s="58" t="s">
        <v>476</v>
      </c>
      <c r="V12" s="58" t="s">
        <v>476</v>
      </c>
      <c r="W12" s="58" t="s">
        <v>476</v>
      </c>
      <c r="X12" s="58" t="s">
        <v>475</v>
      </c>
      <c r="Y12" s="58" t="s">
        <v>476</v>
      </c>
      <c r="Z12" s="58" t="s">
        <v>474</v>
      </c>
      <c r="AA12" s="58" t="s">
        <v>475</v>
      </c>
      <c r="AB12" s="58" t="s">
        <v>476</v>
      </c>
      <c r="AC12" s="58" t="s">
        <v>477</v>
      </c>
      <c r="AD12" s="58" t="s">
        <v>474</v>
      </c>
      <c r="AE12" s="58" t="s">
        <v>475</v>
      </c>
      <c r="AF12" s="58" t="s">
        <v>475</v>
      </c>
      <c r="AG12" s="58" t="s">
        <v>475</v>
      </c>
      <c r="AH12" s="58" t="s">
        <v>475</v>
      </c>
      <c r="AI12" s="58" t="s">
        <v>476</v>
      </c>
      <c r="AJ12" s="58" t="s">
        <v>476</v>
      </c>
      <c r="AK12" s="58" t="s">
        <v>474</v>
      </c>
      <c r="AL12" s="58" t="s">
        <v>477</v>
      </c>
      <c r="AM12" s="58" t="s">
        <v>475</v>
      </c>
      <c r="AN12" s="58" t="s">
        <v>476</v>
      </c>
      <c r="AO12" s="58" t="s">
        <v>474</v>
      </c>
    </row>
    <row r="13" spans="2:41">
      <c r="B13" s="56"/>
      <c r="C13" s="64" t="s">
        <v>483</v>
      </c>
      <c r="D13" s="58"/>
      <c r="E13" s="58">
        <f t="shared" si="0"/>
        <v>68.483472778199996</v>
      </c>
      <c r="F13" s="58">
        <v>1097</v>
      </c>
      <c r="G13" s="58"/>
      <c r="H13" s="58">
        <v>0</v>
      </c>
      <c r="I13" s="59" t="s">
        <v>430</v>
      </c>
      <c r="J13" s="58" t="s">
        <v>475</v>
      </c>
      <c r="K13" s="61" t="s">
        <v>475</v>
      </c>
      <c r="L13" s="58" t="s">
        <v>475</v>
      </c>
      <c r="M13" s="58" t="s">
        <v>475</v>
      </c>
      <c r="N13" s="58" t="s">
        <v>475</v>
      </c>
      <c r="O13" s="58" t="s">
        <v>473</v>
      </c>
      <c r="P13" s="58" t="s">
        <v>473</v>
      </c>
      <c r="Q13" s="58" t="s">
        <v>476</v>
      </c>
      <c r="R13" s="58" t="s">
        <v>473</v>
      </c>
      <c r="S13" s="58" t="s">
        <v>473</v>
      </c>
      <c r="T13" s="61" t="s">
        <v>473</v>
      </c>
      <c r="U13" s="58" t="s">
        <v>473</v>
      </c>
      <c r="V13" s="58" t="s">
        <v>473</v>
      </c>
      <c r="W13" s="58" t="s">
        <v>473</v>
      </c>
      <c r="X13" s="58" t="s">
        <v>475</v>
      </c>
      <c r="Y13" s="58" t="s">
        <v>473</v>
      </c>
      <c r="Z13" s="58" t="s">
        <v>473</v>
      </c>
      <c r="AA13" s="58" t="s">
        <v>473</v>
      </c>
      <c r="AB13" s="58" t="s">
        <v>473</v>
      </c>
      <c r="AC13" s="58" t="s">
        <v>473</v>
      </c>
      <c r="AD13" s="58" t="s">
        <v>473</v>
      </c>
      <c r="AE13" s="58" t="s">
        <v>475</v>
      </c>
      <c r="AF13" s="58" t="s">
        <v>473</v>
      </c>
      <c r="AG13" s="58" t="s">
        <v>473</v>
      </c>
      <c r="AH13" s="58" t="s">
        <v>473</v>
      </c>
      <c r="AI13" s="58" t="s">
        <v>475</v>
      </c>
      <c r="AJ13" s="58" t="s">
        <v>473</v>
      </c>
      <c r="AK13" s="58" t="s">
        <v>473</v>
      </c>
      <c r="AL13" s="58" t="s">
        <v>473</v>
      </c>
      <c r="AM13" s="58" t="s">
        <v>473</v>
      </c>
      <c r="AN13" s="58" t="s">
        <v>475</v>
      </c>
      <c r="AO13" s="58" t="s">
        <v>475</v>
      </c>
    </row>
    <row r="14" spans="2:41">
      <c r="B14" s="56"/>
      <c r="C14" s="57" t="s">
        <v>484</v>
      </c>
      <c r="D14" s="58">
        <v>25</v>
      </c>
      <c r="E14" s="58">
        <f t="shared" si="0"/>
        <v>50.566648086000001</v>
      </c>
      <c r="F14" s="58">
        <v>810</v>
      </c>
      <c r="G14" s="58"/>
      <c r="H14" s="59">
        <v>0</v>
      </c>
      <c r="I14" s="60">
        <v>304</v>
      </c>
      <c r="J14" s="58" t="s">
        <v>475</v>
      </c>
      <c r="K14" s="61" t="s">
        <v>475</v>
      </c>
      <c r="L14" s="58" t="s">
        <v>477</v>
      </c>
      <c r="M14" s="58" t="s">
        <v>473</v>
      </c>
      <c r="N14" s="58" t="s">
        <v>474</v>
      </c>
      <c r="O14" s="58" t="s">
        <v>474</v>
      </c>
      <c r="P14" s="58" t="s">
        <v>473</v>
      </c>
      <c r="Q14" s="58" t="s">
        <v>474</v>
      </c>
      <c r="R14" s="58" t="s">
        <v>473</v>
      </c>
      <c r="S14" s="58" t="s">
        <v>475</v>
      </c>
      <c r="T14" s="61" t="s">
        <v>475</v>
      </c>
      <c r="U14" s="58" t="s">
        <v>473</v>
      </c>
      <c r="V14" s="58" t="s">
        <v>474</v>
      </c>
      <c r="W14" s="58" t="s">
        <v>473</v>
      </c>
      <c r="X14" s="58" t="s">
        <v>473</v>
      </c>
      <c r="Y14" s="58" t="s">
        <v>473</v>
      </c>
      <c r="Z14" s="58" t="s">
        <v>475</v>
      </c>
      <c r="AA14" s="58" t="s">
        <v>475</v>
      </c>
      <c r="AB14" s="58" t="s">
        <v>473</v>
      </c>
      <c r="AC14" s="58" t="s">
        <v>473</v>
      </c>
      <c r="AD14" s="58" t="s">
        <v>476</v>
      </c>
      <c r="AE14" s="58" t="s">
        <v>475</v>
      </c>
      <c r="AF14" s="58" t="s">
        <v>475</v>
      </c>
      <c r="AG14" s="58" t="s">
        <v>475</v>
      </c>
      <c r="AH14" s="58" t="s">
        <v>473</v>
      </c>
      <c r="AI14" s="58" t="s">
        <v>475</v>
      </c>
      <c r="AJ14" s="58" t="s">
        <v>475</v>
      </c>
      <c r="AK14" s="58" t="s">
        <v>477</v>
      </c>
      <c r="AL14" s="58" t="s">
        <v>474</v>
      </c>
      <c r="AM14" s="58" t="s">
        <v>475</v>
      </c>
      <c r="AN14" s="58" t="s">
        <v>477</v>
      </c>
      <c r="AO14" s="58" t="s">
        <v>475</v>
      </c>
    </row>
    <row r="15" spans="2:41">
      <c r="B15" s="56"/>
      <c r="C15" s="57" t="s">
        <v>485</v>
      </c>
      <c r="D15" s="58">
        <v>20</v>
      </c>
      <c r="E15" s="58">
        <f t="shared" si="0"/>
        <v>53.188622431200002</v>
      </c>
      <c r="F15" s="58">
        <v>852</v>
      </c>
      <c r="G15" s="58">
        <v>1.603</v>
      </c>
      <c r="H15" s="58">
        <v>0</v>
      </c>
      <c r="I15" s="60">
        <v>304</v>
      </c>
      <c r="J15" s="58" t="s">
        <v>475</v>
      </c>
      <c r="K15" s="61" t="s">
        <v>475</v>
      </c>
      <c r="L15" s="58" t="s">
        <v>475</v>
      </c>
      <c r="M15" s="58" t="s">
        <v>473</v>
      </c>
      <c r="N15" s="58" t="s">
        <v>477</v>
      </c>
      <c r="O15" s="58" t="s">
        <v>474</v>
      </c>
      <c r="P15" s="58" t="s">
        <v>474</v>
      </c>
      <c r="Q15" s="58" t="s">
        <v>475</v>
      </c>
      <c r="R15" s="58" t="s">
        <v>473</v>
      </c>
      <c r="S15" s="58" t="s">
        <v>477</v>
      </c>
      <c r="T15" s="61" t="s">
        <v>473</v>
      </c>
      <c r="U15" s="58" t="s">
        <v>473</v>
      </c>
      <c r="V15" s="58" t="s">
        <v>473</v>
      </c>
      <c r="W15" s="58" t="s">
        <v>473</v>
      </c>
      <c r="X15" s="58" t="s">
        <v>473</v>
      </c>
      <c r="Y15" s="58" t="s">
        <v>473</v>
      </c>
      <c r="Z15" s="58" t="s">
        <v>474</v>
      </c>
      <c r="AA15" s="58" t="s">
        <v>473</v>
      </c>
      <c r="AB15" s="58" t="s">
        <v>476</v>
      </c>
      <c r="AC15" s="58" t="s">
        <v>473</v>
      </c>
      <c r="AD15" s="58" t="s">
        <v>474</v>
      </c>
      <c r="AE15" s="58" t="s">
        <v>475</v>
      </c>
      <c r="AF15" s="58" t="s">
        <v>475</v>
      </c>
      <c r="AG15" s="58" t="s">
        <v>475</v>
      </c>
      <c r="AH15" s="58" t="s">
        <v>473</v>
      </c>
      <c r="AI15" s="58" t="s">
        <v>477</v>
      </c>
      <c r="AJ15" s="58" t="s">
        <v>476</v>
      </c>
      <c r="AK15" s="58" t="s">
        <v>473</v>
      </c>
      <c r="AL15" s="58" t="s">
        <v>476</v>
      </c>
      <c r="AM15" s="58" t="s">
        <v>476</v>
      </c>
      <c r="AN15" s="58" t="s">
        <v>473</v>
      </c>
      <c r="AO15" s="58" t="s">
        <v>475</v>
      </c>
    </row>
    <row r="16" spans="2:41">
      <c r="B16" s="56"/>
      <c r="C16" s="57" t="s">
        <v>486</v>
      </c>
      <c r="D16" s="58"/>
      <c r="E16" s="58">
        <f t="shared" si="0"/>
        <v>65.174790866400002</v>
      </c>
      <c r="F16" s="58">
        <v>1044</v>
      </c>
      <c r="G16" s="58"/>
      <c r="H16" s="58">
        <v>0</v>
      </c>
      <c r="I16" s="60">
        <v>304</v>
      </c>
      <c r="J16" s="58" t="s">
        <v>473</v>
      </c>
      <c r="K16" s="61" t="s">
        <v>475</v>
      </c>
      <c r="L16" s="58" t="s">
        <v>475</v>
      </c>
      <c r="M16" s="58" t="s">
        <v>473</v>
      </c>
      <c r="N16" s="58" t="s">
        <v>474</v>
      </c>
      <c r="O16" s="58" t="s">
        <v>475</v>
      </c>
      <c r="P16" s="58" t="s">
        <v>475</v>
      </c>
      <c r="Q16" s="58" t="s">
        <v>475</v>
      </c>
      <c r="R16" s="58" t="s">
        <v>474</v>
      </c>
      <c r="S16" s="58" t="s">
        <v>477</v>
      </c>
      <c r="T16" s="61" t="s">
        <v>477</v>
      </c>
      <c r="U16" s="58" t="s">
        <v>475</v>
      </c>
      <c r="V16" s="58" t="s">
        <v>475</v>
      </c>
      <c r="W16" s="58" t="s">
        <v>474</v>
      </c>
      <c r="X16" s="58" t="s">
        <v>475</v>
      </c>
      <c r="Y16" s="58" t="s">
        <v>477</v>
      </c>
      <c r="Z16" s="58" t="s">
        <v>475</v>
      </c>
      <c r="AA16" s="58" t="s">
        <v>475</v>
      </c>
      <c r="AB16" s="58" t="s">
        <v>474</v>
      </c>
      <c r="AC16" s="58" t="s">
        <v>474</v>
      </c>
      <c r="AD16" s="58" t="s">
        <v>474</v>
      </c>
      <c r="AE16" s="58" t="s">
        <v>475</v>
      </c>
      <c r="AF16" s="58" t="s">
        <v>475</v>
      </c>
      <c r="AG16" s="58" t="s">
        <v>475</v>
      </c>
      <c r="AH16" s="58" t="s">
        <v>473</v>
      </c>
      <c r="AI16" s="58" t="s">
        <v>475</v>
      </c>
      <c r="AJ16" s="58" t="s">
        <v>475</v>
      </c>
      <c r="AK16" s="58" t="s">
        <v>476</v>
      </c>
      <c r="AL16" s="58" t="s">
        <v>475</v>
      </c>
      <c r="AM16" s="58" t="s">
        <v>475</v>
      </c>
      <c r="AN16" s="58" t="s">
        <v>477</v>
      </c>
      <c r="AO16" s="58" t="s">
        <v>475</v>
      </c>
    </row>
    <row r="17" spans="2:41">
      <c r="B17" s="56"/>
      <c r="C17" s="57" t="s">
        <v>487</v>
      </c>
      <c r="D17" s="67">
        <v>20</v>
      </c>
      <c r="E17" s="58">
        <f t="shared" si="0"/>
        <v>50.547919697819999</v>
      </c>
      <c r="F17" s="67">
        <v>809.7</v>
      </c>
      <c r="G17" s="67">
        <v>3.64</v>
      </c>
      <c r="H17" s="58">
        <v>0</v>
      </c>
      <c r="I17" s="60">
        <v>304</v>
      </c>
      <c r="J17" s="58" t="s">
        <v>475</v>
      </c>
      <c r="K17" s="61" t="s">
        <v>475</v>
      </c>
      <c r="L17" s="58" t="s">
        <v>475</v>
      </c>
      <c r="M17" s="58" t="s">
        <v>473</v>
      </c>
      <c r="N17" s="58" t="s">
        <v>474</v>
      </c>
      <c r="O17" s="58" t="s">
        <v>475</v>
      </c>
      <c r="P17" s="58" t="s">
        <v>475</v>
      </c>
      <c r="Q17" s="58" t="s">
        <v>475</v>
      </c>
      <c r="R17" s="58" t="s">
        <v>477</v>
      </c>
      <c r="S17" s="58" t="s">
        <v>473</v>
      </c>
      <c r="T17" s="61" t="s">
        <v>473</v>
      </c>
      <c r="U17" s="58" t="s">
        <v>473</v>
      </c>
      <c r="V17" s="58" t="s">
        <v>476</v>
      </c>
      <c r="W17" s="58" t="s">
        <v>474</v>
      </c>
      <c r="X17" s="58" t="s">
        <v>473</v>
      </c>
      <c r="Y17" s="58" t="s">
        <v>475</v>
      </c>
      <c r="Z17" s="58" t="s">
        <v>475</v>
      </c>
      <c r="AA17" s="58" t="s">
        <v>475</v>
      </c>
      <c r="AB17" s="58" t="s">
        <v>476</v>
      </c>
      <c r="AC17" s="58" t="s">
        <v>476</v>
      </c>
      <c r="AD17" s="58" t="s">
        <v>475</v>
      </c>
      <c r="AE17" s="58" t="s">
        <v>473</v>
      </c>
      <c r="AF17" s="58" t="s">
        <v>475</v>
      </c>
      <c r="AG17" s="58" t="s">
        <v>475</v>
      </c>
      <c r="AH17" s="58" t="s">
        <v>473</v>
      </c>
      <c r="AI17" s="58" t="s">
        <v>475</v>
      </c>
      <c r="AJ17" s="58" t="s">
        <v>476</v>
      </c>
      <c r="AK17" s="58" t="s">
        <v>473</v>
      </c>
      <c r="AL17" s="58" t="s">
        <v>474</v>
      </c>
      <c r="AM17" s="58" t="s">
        <v>474</v>
      </c>
      <c r="AN17" s="58" t="s">
        <v>476</v>
      </c>
      <c r="AO17" s="58" t="s">
        <v>475</v>
      </c>
    </row>
    <row r="18" spans="2:41">
      <c r="B18" s="56"/>
      <c r="C18" s="64" t="s">
        <v>488</v>
      </c>
      <c r="D18" s="58"/>
      <c r="E18" s="58">
        <f t="shared" si="0"/>
        <v>58.557427042800001</v>
      </c>
      <c r="F18" s="58">
        <v>938</v>
      </c>
      <c r="G18" s="58"/>
      <c r="H18" s="58">
        <v>0</v>
      </c>
      <c r="I18" s="59" t="s">
        <v>430</v>
      </c>
      <c r="J18" s="58" t="s">
        <v>473</v>
      </c>
      <c r="K18" s="61" t="s">
        <v>475</v>
      </c>
      <c r="L18" s="58" t="s">
        <v>475</v>
      </c>
      <c r="M18" s="58" t="s">
        <v>473</v>
      </c>
      <c r="N18" s="58" t="s">
        <v>475</v>
      </c>
      <c r="O18" s="58" t="s">
        <v>474</v>
      </c>
      <c r="P18" s="58" t="s">
        <v>475</v>
      </c>
      <c r="Q18" s="58" t="s">
        <v>474</v>
      </c>
      <c r="R18" s="58" t="s">
        <v>477</v>
      </c>
      <c r="S18" s="58" t="s">
        <v>477</v>
      </c>
      <c r="T18" s="61" t="s">
        <v>477</v>
      </c>
      <c r="U18" s="58" t="s">
        <v>475</v>
      </c>
      <c r="V18" s="58" t="s">
        <v>475</v>
      </c>
      <c r="W18" s="58" t="s">
        <v>474</v>
      </c>
      <c r="X18" s="58" t="s">
        <v>475</v>
      </c>
      <c r="Y18" s="58" t="s">
        <v>475</v>
      </c>
      <c r="Z18" s="58" t="s">
        <v>475</v>
      </c>
      <c r="AA18" s="58" t="s">
        <v>475</v>
      </c>
      <c r="AB18" s="58" t="s">
        <v>473</v>
      </c>
      <c r="AC18" s="58" t="s">
        <v>474</v>
      </c>
      <c r="AD18" s="58" t="s">
        <v>474</v>
      </c>
      <c r="AE18" s="58" t="s">
        <v>475</v>
      </c>
      <c r="AF18" s="58" t="s">
        <v>475</v>
      </c>
      <c r="AG18" s="58" t="s">
        <v>475</v>
      </c>
      <c r="AH18" s="58" t="s">
        <v>473</v>
      </c>
      <c r="AI18" s="58" t="s">
        <v>475</v>
      </c>
      <c r="AJ18" s="58" t="s">
        <v>475</v>
      </c>
      <c r="AK18" s="58" t="s">
        <v>476</v>
      </c>
      <c r="AL18" s="58" t="s">
        <v>475</v>
      </c>
      <c r="AM18" s="58" t="s">
        <v>475</v>
      </c>
      <c r="AN18" s="58" t="s">
        <v>475</v>
      </c>
      <c r="AO18" s="58" t="s">
        <v>475</v>
      </c>
    </row>
    <row r="19" spans="2:41">
      <c r="B19" s="56"/>
      <c r="C19" s="57" t="s">
        <v>489</v>
      </c>
      <c r="D19" s="67">
        <v>20</v>
      </c>
      <c r="E19" s="58">
        <f t="shared" si="0"/>
        <v>48.194385583200003</v>
      </c>
      <c r="F19" s="67">
        <v>772</v>
      </c>
      <c r="G19" s="67">
        <v>1.51</v>
      </c>
      <c r="H19" s="58">
        <v>0</v>
      </c>
      <c r="I19" s="59" t="s">
        <v>430</v>
      </c>
      <c r="J19" s="58" t="s">
        <v>473</v>
      </c>
      <c r="K19" s="61" t="s">
        <v>475</v>
      </c>
      <c r="L19" s="58" t="s">
        <v>475</v>
      </c>
      <c r="M19" s="58" t="s">
        <v>475</v>
      </c>
      <c r="N19" s="58" t="s">
        <v>474</v>
      </c>
      <c r="O19" s="58" t="s">
        <v>475</v>
      </c>
      <c r="P19" s="58" t="s">
        <v>475</v>
      </c>
      <c r="Q19" s="58" t="s">
        <v>475</v>
      </c>
      <c r="R19" s="58" t="s">
        <v>477</v>
      </c>
      <c r="S19" s="58" t="s">
        <v>473</v>
      </c>
      <c r="T19" s="61" t="s">
        <v>475</v>
      </c>
      <c r="U19" s="58" t="s">
        <v>473</v>
      </c>
      <c r="V19" s="58" t="s">
        <v>476</v>
      </c>
      <c r="W19" s="58" t="s">
        <v>473</v>
      </c>
      <c r="X19" s="58" t="s">
        <v>473</v>
      </c>
      <c r="Y19" s="58" t="s">
        <v>475</v>
      </c>
      <c r="Z19" s="58" t="s">
        <v>475</v>
      </c>
      <c r="AA19" s="58" t="s">
        <v>475</v>
      </c>
      <c r="AB19" s="58" t="s">
        <v>473</v>
      </c>
      <c r="AC19" s="58" t="s">
        <v>473</v>
      </c>
      <c r="AD19" s="58" t="s">
        <v>476</v>
      </c>
      <c r="AE19" s="58" t="s">
        <v>473</v>
      </c>
      <c r="AF19" s="58" t="s">
        <v>475</v>
      </c>
      <c r="AG19" s="58" t="s">
        <v>475</v>
      </c>
      <c r="AH19" s="58" t="s">
        <v>473</v>
      </c>
      <c r="AI19" s="58" t="s">
        <v>476</v>
      </c>
      <c r="AJ19" s="58" t="s">
        <v>476</v>
      </c>
      <c r="AK19" s="58" t="s">
        <v>473</v>
      </c>
      <c r="AL19" s="58" t="s">
        <v>476</v>
      </c>
      <c r="AM19" s="58" t="s">
        <v>475</v>
      </c>
      <c r="AN19" s="58" t="s">
        <v>476</v>
      </c>
      <c r="AO19" s="58" t="s">
        <v>475</v>
      </c>
    </row>
    <row r="20" spans="2:41">
      <c r="B20" s="56"/>
      <c r="C20" s="57" t="s">
        <v>490</v>
      </c>
      <c r="D20" s="58"/>
      <c r="E20" s="58">
        <f t="shared" si="0"/>
        <v>50.816359928399997</v>
      </c>
      <c r="F20" s="58">
        <v>814</v>
      </c>
      <c r="G20" s="58"/>
      <c r="H20" s="58">
        <v>0</v>
      </c>
      <c r="I20" s="59" t="s">
        <v>430</v>
      </c>
      <c r="J20" s="58" t="s">
        <v>473</v>
      </c>
      <c r="K20" s="61" t="s">
        <v>475</v>
      </c>
      <c r="L20" s="58" t="s">
        <v>475</v>
      </c>
      <c r="M20" s="58" t="s">
        <v>473</v>
      </c>
      <c r="N20" s="58" t="s">
        <v>475</v>
      </c>
      <c r="O20" s="58" t="s">
        <v>475</v>
      </c>
      <c r="P20" s="58" t="s">
        <v>475</v>
      </c>
      <c r="Q20" s="58" t="s">
        <v>475</v>
      </c>
      <c r="R20" s="58" t="s">
        <v>477</v>
      </c>
      <c r="S20" s="58" t="s">
        <v>475</v>
      </c>
      <c r="T20" s="61" t="s">
        <v>475</v>
      </c>
      <c r="U20" s="58" t="s">
        <v>473</v>
      </c>
      <c r="V20" s="58" t="s">
        <v>475</v>
      </c>
      <c r="W20" s="58" t="s">
        <v>477</v>
      </c>
      <c r="X20" s="58" t="s">
        <v>473</v>
      </c>
      <c r="Y20" s="58" t="s">
        <v>475</v>
      </c>
      <c r="Z20" s="58" t="s">
        <v>474</v>
      </c>
      <c r="AA20" s="58" t="s">
        <v>475</v>
      </c>
      <c r="AB20" s="58" t="s">
        <v>474</v>
      </c>
      <c r="AC20" s="58" t="s">
        <v>474</v>
      </c>
      <c r="AD20" s="58" t="s">
        <v>475</v>
      </c>
      <c r="AE20" s="58" t="s">
        <v>473</v>
      </c>
      <c r="AF20" s="58" t="s">
        <v>475</v>
      </c>
      <c r="AG20" s="58" t="s">
        <v>475</v>
      </c>
      <c r="AH20" s="58" t="s">
        <v>475</v>
      </c>
      <c r="AI20" s="58" t="s">
        <v>475</v>
      </c>
      <c r="AJ20" s="58" t="s">
        <v>475</v>
      </c>
      <c r="AK20" s="58" t="s">
        <v>474</v>
      </c>
      <c r="AL20" s="58" t="s">
        <v>475</v>
      </c>
      <c r="AM20" s="58" t="s">
        <v>474</v>
      </c>
      <c r="AN20" s="58" t="s">
        <v>475</v>
      </c>
      <c r="AO20" s="58" t="s">
        <v>475</v>
      </c>
    </row>
    <row r="21" spans="2:41">
      <c r="B21" s="56"/>
      <c r="C21" s="57" t="s">
        <v>491</v>
      </c>
      <c r="D21" s="67">
        <v>20</v>
      </c>
      <c r="E21" s="58">
        <f t="shared" si="0"/>
        <v>50.042253216959999</v>
      </c>
      <c r="F21" s="67">
        <v>801.6</v>
      </c>
      <c r="G21" s="67"/>
      <c r="H21" s="58">
        <v>0</v>
      </c>
      <c r="I21" s="59" t="s">
        <v>430</v>
      </c>
      <c r="J21" s="58" t="s">
        <v>473</v>
      </c>
      <c r="K21" s="61" t="s">
        <v>475</v>
      </c>
      <c r="L21" s="58" t="s">
        <v>475</v>
      </c>
      <c r="M21" s="58" t="s">
        <v>473</v>
      </c>
      <c r="N21" s="58" t="s">
        <v>474</v>
      </c>
      <c r="O21" s="58" t="s">
        <v>475</v>
      </c>
      <c r="P21" s="58" t="s">
        <v>475</v>
      </c>
      <c r="Q21" s="58" t="s">
        <v>475</v>
      </c>
      <c r="R21" s="58" t="s">
        <v>477</v>
      </c>
      <c r="S21" s="58" t="s">
        <v>473</v>
      </c>
      <c r="T21" s="61" t="s">
        <v>475</v>
      </c>
      <c r="U21" s="58" t="s">
        <v>473</v>
      </c>
      <c r="V21" s="58" t="s">
        <v>473</v>
      </c>
      <c r="W21" s="58" t="s">
        <v>473</v>
      </c>
      <c r="X21" s="58" t="s">
        <v>473</v>
      </c>
      <c r="Y21" s="58" t="s">
        <v>475</v>
      </c>
      <c r="Z21" s="58" t="s">
        <v>475</v>
      </c>
      <c r="AA21" s="58" t="s">
        <v>475</v>
      </c>
      <c r="AB21" s="58" t="s">
        <v>473</v>
      </c>
      <c r="AC21" s="58" t="s">
        <v>473</v>
      </c>
      <c r="AD21" s="58" t="s">
        <v>475</v>
      </c>
      <c r="AE21" s="58" t="s">
        <v>473</v>
      </c>
      <c r="AF21" s="58" t="s">
        <v>475</v>
      </c>
      <c r="AG21" s="58" t="s">
        <v>475</v>
      </c>
      <c r="AH21" s="58" t="s">
        <v>473</v>
      </c>
      <c r="AI21" s="58" t="s">
        <v>475</v>
      </c>
      <c r="AJ21" s="58" t="s">
        <v>475</v>
      </c>
      <c r="AK21" s="58" t="s">
        <v>476</v>
      </c>
      <c r="AL21" s="58" t="s">
        <v>474</v>
      </c>
      <c r="AM21" s="58" t="s">
        <v>475</v>
      </c>
      <c r="AN21" s="58" t="s">
        <v>475</v>
      </c>
      <c r="AO21" s="58" t="s">
        <v>475</v>
      </c>
    </row>
    <row r="22" spans="2:41">
      <c r="B22" s="56"/>
      <c r="C22" s="57" t="s">
        <v>492</v>
      </c>
      <c r="D22" s="67">
        <v>20</v>
      </c>
      <c r="E22" s="58">
        <f t="shared" si="0"/>
        <v>49.030920255239998</v>
      </c>
      <c r="F22" s="67">
        <v>785.4</v>
      </c>
      <c r="G22" s="67"/>
      <c r="H22" s="58">
        <v>0</v>
      </c>
      <c r="I22" s="59" t="s">
        <v>430</v>
      </c>
      <c r="J22" s="58" t="s">
        <v>473</v>
      </c>
      <c r="K22" s="61" t="s">
        <v>475</v>
      </c>
      <c r="L22" s="58" t="s">
        <v>475</v>
      </c>
      <c r="M22" s="58" t="s">
        <v>473</v>
      </c>
      <c r="N22" s="58" t="s">
        <v>474</v>
      </c>
      <c r="O22" s="58" t="s">
        <v>475</v>
      </c>
      <c r="P22" s="58" t="s">
        <v>475</v>
      </c>
      <c r="Q22" s="58" t="s">
        <v>475</v>
      </c>
      <c r="R22" s="58" t="s">
        <v>477</v>
      </c>
      <c r="S22" s="58" t="s">
        <v>473</v>
      </c>
      <c r="T22" s="61" t="s">
        <v>475</v>
      </c>
      <c r="U22" s="58" t="s">
        <v>473</v>
      </c>
      <c r="V22" s="58" t="s">
        <v>473</v>
      </c>
      <c r="W22" s="58" t="s">
        <v>473</v>
      </c>
      <c r="X22" s="58" t="s">
        <v>473</v>
      </c>
      <c r="Y22" s="58" t="s">
        <v>475</v>
      </c>
      <c r="Z22" s="58" t="s">
        <v>475</v>
      </c>
      <c r="AA22" s="58" t="s">
        <v>475</v>
      </c>
      <c r="AB22" s="58" t="s">
        <v>474</v>
      </c>
      <c r="AC22" s="58" t="s">
        <v>473</v>
      </c>
      <c r="AD22" s="58" t="s">
        <v>475</v>
      </c>
      <c r="AE22" s="58" t="s">
        <v>473</v>
      </c>
      <c r="AF22" s="58" t="s">
        <v>475</v>
      </c>
      <c r="AG22" s="58" t="s">
        <v>475</v>
      </c>
      <c r="AH22" s="58" t="s">
        <v>473</v>
      </c>
      <c r="AI22" s="58" t="s">
        <v>475</v>
      </c>
      <c r="AJ22" s="58" t="s">
        <v>477</v>
      </c>
      <c r="AK22" s="58" t="s">
        <v>474</v>
      </c>
      <c r="AL22" s="58" t="s">
        <v>475</v>
      </c>
      <c r="AM22" s="58" t="s">
        <v>475</v>
      </c>
      <c r="AN22" s="58" t="s">
        <v>475</v>
      </c>
      <c r="AO22" s="58" t="s">
        <v>475</v>
      </c>
    </row>
    <row r="23" spans="2:41">
      <c r="B23" s="56"/>
      <c r="C23" s="64" t="s">
        <v>493</v>
      </c>
      <c r="D23" s="68">
        <v>20</v>
      </c>
      <c r="E23" s="58">
        <f t="shared" si="0"/>
        <v>49.442944795199999</v>
      </c>
      <c r="F23" s="68">
        <v>792</v>
      </c>
      <c r="G23" s="68">
        <v>0.745</v>
      </c>
      <c r="H23" s="58">
        <v>0</v>
      </c>
      <c r="I23" s="59" t="s">
        <v>430</v>
      </c>
      <c r="J23" s="58" t="s">
        <v>473</v>
      </c>
      <c r="K23" s="61" t="s">
        <v>475</v>
      </c>
      <c r="L23" s="58" t="s">
        <v>475</v>
      </c>
      <c r="M23" s="58" t="s">
        <v>475</v>
      </c>
      <c r="N23" s="58" t="s">
        <v>474</v>
      </c>
      <c r="O23" s="58" t="s">
        <v>475</v>
      </c>
      <c r="P23" s="58" t="s">
        <v>475</v>
      </c>
      <c r="Q23" s="58" t="s">
        <v>475</v>
      </c>
      <c r="R23" s="58" t="s">
        <v>477</v>
      </c>
      <c r="S23" s="58" t="s">
        <v>477</v>
      </c>
      <c r="T23" s="61" t="s">
        <v>475</v>
      </c>
      <c r="U23" s="58" t="s">
        <v>473</v>
      </c>
      <c r="V23" s="58" t="s">
        <v>473</v>
      </c>
      <c r="W23" s="58" t="s">
        <v>473</v>
      </c>
      <c r="X23" s="58" t="s">
        <v>473</v>
      </c>
      <c r="Y23" s="58" t="s">
        <v>475</v>
      </c>
      <c r="Z23" s="58" t="s">
        <v>475</v>
      </c>
      <c r="AA23" s="58" t="s">
        <v>475</v>
      </c>
      <c r="AB23" s="58" t="s">
        <v>473</v>
      </c>
      <c r="AC23" s="58" t="s">
        <v>473</v>
      </c>
      <c r="AD23" s="58" t="s">
        <v>475</v>
      </c>
      <c r="AE23" s="58" t="s">
        <v>473</v>
      </c>
      <c r="AF23" s="58" t="s">
        <v>475</v>
      </c>
      <c r="AG23" s="58" t="s">
        <v>475</v>
      </c>
      <c r="AH23" s="58" t="s">
        <v>473</v>
      </c>
      <c r="AI23" s="58" t="s">
        <v>475</v>
      </c>
      <c r="AJ23" s="58" t="s">
        <v>477</v>
      </c>
      <c r="AK23" s="58" t="s">
        <v>477</v>
      </c>
      <c r="AL23" s="58" t="s">
        <v>474</v>
      </c>
      <c r="AM23" s="58" t="s">
        <v>475</v>
      </c>
      <c r="AN23" s="58" t="s">
        <v>475</v>
      </c>
      <c r="AO23" s="58" t="s">
        <v>475</v>
      </c>
    </row>
    <row r="24" spans="2:41">
      <c r="B24" s="56"/>
      <c r="C24" s="57" t="s">
        <v>494</v>
      </c>
      <c r="D24" s="58"/>
      <c r="E24" s="58">
        <f t="shared" si="0"/>
        <v>51.440639534399999</v>
      </c>
      <c r="F24" s="67">
        <v>824</v>
      </c>
      <c r="G24" s="67"/>
      <c r="H24" s="58">
        <v>0</v>
      </c>
      <c r="I24" s="59" t="s">
        <v>430</v>
      </c>
      <c r="J24" s="58" t="s">
        <v>473</v>
      </c>
      <c r="K24" s="61" t="s">
        <v>475</v>
      </c>
      <c r="L24" s="58" t="s">
        <v>475</v>
      </c>
      <c r="M24" s="58" t="s">
        <v>473</v>
      </c>
      <c r="N24" s="58" t="s">
        <v>475</v>
      </c>
      <c r="O24" s="58" t="s">
        <v>475</v>
      </c>
      <c r="P24" s="58" t="s">
        <v>475</v>
      </c>
      <c r="Q24" s="58" t="s">
        <v>475</v>
      </c>
      <c r="R24" s="58" t="s">
        <v>477</v>
      </c>
      <c r="S24" s="58" t="s">
        <v>475</v>
      </c>
      <c r="T24" s="61" t="s">
        <v>475</v>
      </c>
      <c r="U24" s="58" t="s">
        <v>473</v>
      </c>
      <c r="V24" s="58" t="s">
        <v>474</v>
      </c>
      <c r="W24" s="58" t="s">
        <v>473</v>
      </c>
      <c r="X24" s="58" t="s">
        <v>475</v>
      </c>
      <c r="Y24" s="58" t="s">
        <v>475</v>
      </c>
      <c r="Z24" s="58" t="s">
        <v>477</v>
      </c>
      <c r="AA24" s="58" t="s">
        <v>475</v>
      </c>
      <c r="AB24" s="58" t="s">
        <v>476</v>
      </c>
      <c r="AC24" s="58" t="s">
        <v>474</v>
      </c>
      <c r="AD24" s="58" t="s">
        <v>475</v>
      </c>
      <c r="AE24" s="58" t="s">
        <v>473</v>
      </c>
      <c r="AF24" s="58" t="s">
        <v>475</v>
      </c>
      <c r="AG24" s="58" t="s">
        <v>475</v>
      </c>
      <c r="AH24" s="58" t="s">
        <v>475</v>
      </c>
      <c r="AI24" s="58" t="s">
        <v>477</v>
      </c>
      <c r="AJ24" s="58" t="s">
        <v>474</v>
      </c>
      <c r="AK24" s="58" t="s">
        <v>473</v>
      </c>
      <c r="AL24" s="58" t="s">
        <v>475</v>
      </c>
      <c r="AM24" s="58" t="s">
        <v>475</v>
      </c>
      <c r="AN24" s="58" t="s">
        <v>475</v>
      </c>
      <c r="AO24" s="58" t="s">
        <v>475</v>
      </c>
    </row>
    <row r="25" spans="2:41">
      <c r="B25" s="56"/>
      <c r="C25" s="57" t="s">
        <v>495</v>
      </c>
      <c r="D25" s="67">
        <v>25</v>
      </c>
      <c r="E25" s="58">
        <f t="shared" si="0"/>
        <v>49.939871361576003</v>
      </c>
      <c r="F25" s="67">
        <v>799.96</v>
      </c>
      <c r="G25" s="67"/>
      <c r="H25" s="58">
        <v>0</v>
      </c>
      <c r="I25" s="59" t="s">
        <v>430</v>
      </c>
      <c r="J25" s="58" t="s">
        <v>473</v>
      </c>
      <c r="K25" s="61" t="s">
        <v>475</v>
      </c>
      <c r="L25" s="58" t="s">
        <v>475</v>
      </c>
      <c r="M25" s="58" t="s">
        <v>473</v>
      </c>
      <c r="N25" s="58" t="s">
        <v>475</v>
      </c>
      <c r="O25" s="58" t="s">
        <v>475</v>
      </c>
      <c r="P25" s="58" t="s">
        <v>475</v>
      </c>
      <c r="Q25" s="58" t="s">
        <v>475</v>
      </c>
      <c r="R25" s="58" t="s">
        <v>477</v>
      </c>
      <c r="S25" s="58" t="s">
        <v>473</v>
      </c>
      <c r="T25" s="61" t="s">
        <v>475</v>
      </c>
      <c r="U25" s="58" t="s">
        <v>473</v>
      </c>
      <c r="V25" s="58" t="s">
        <v>473</v>
      </c>
      <c r="W25" s="58" t="s">
        <v>473</v>
      </c>
      <c r="X25" s="58" t="s">
        <v>473</v>
      </c>
      <c r="Y25" s="58" t="s">
        <v>475</v>
      </c>
      <c r="Z25" s="58" t="s">
        <v>475</v>
      </c>
      <c r="AA25" s="58" t="s">
        <v>475</v>
      </c>
      <c r="AB25" s="58" t="s">
        <v>473</v>
      </c>
      <c r="AC25" s="58" t="s">
        <v>473</v>
      </c>
      <c r="AD25" s="58" t="s">
        <v>473</v>
      </c>
      <c r="AE25" s="58" t="s">
        <v>473</v>
      </c>
      <c r="AF25" s="58" t="s">
        <v>475</v>
      </c>
      <c r="AG25" s="58" t="s">
        <v>475</v>
      </c>
      <c r="AH25" s="58" t="s">
        <v>473</v>
      </c>
      <c r="AI25" s="58" t="s">
        <v>475</v>
      </c>
      <c r="AJ25" s="58" t="s">
        <v>474</v>
      </c>
      <c r="AK25" s="58" t="s">
        <v>473</v>
      </c>
      <c r="AL25" s="58" t="s">
        <v>474</v>
      </c>
      <c r="AM25" s="58" t="s">
        <v>475</v>
      </c>
      <c r="AN25" s="58" t="s">
        <v>477</v>
      </c>
      <c r="AO25" s="58" t="s">
        <v>475</v>
      </c>
    </row>
    <row r="26" spans="2:41">
      <c r="B26" s="56"/>
      <c r="C26" s="57" t="s">
        <v>496</v>
      </c>
      <c r="D26" s="58"/>
      <c r="E26" s="58">
        <f t="shared" si="0"/>
        <v>74.913552719999998</v>
      </c>
      <c r="F26" s="58">
        <v>1200</v>
      </c>
      <c r="G26" s="58"/>
      <c r="H26" s="58">
        <v>0</v>
      </c>
      <c r="I26" s="60">
        <v>304</v>
      </c>
      <c r="J26" s="58" t="s">
        <v>475</v>
      </c>
      <c r="K26" s="61" t="s">
        <v>475</v>
      </c>
      <c r="L26" s="58" t="s">
        <v>475</v>
      </c>
      <c r="M26" s="58" t="s">
        <v>473</v>
      </c>
      <c r="N26" s="58" t="s">
        <v>475</v>
      </c>
      <c r="O26" s="58" t="s">
        <v>475</v>
      </c>
      <c r="P26" s="58" t="s">
        <v>475</v>
      </c>
      <c r="Q26" s="58" t="s">
        <v>475</v>
      </c>
      <c r="R26" s="58" t="s">
        <v>473</v>
      </c>
      <c r="S26" s="58" t="s">
        <v>473</v>
      </c>
      <c r="T26" s="61" t="s">
        <v>475</v>
      </c>
      <c r="U26" s="58" t="s">
        <v>474</v>
      </c>
      <c r="V26" s="58" t="s">
        <v>475</v>
      </c>
      <c r="W26" s="58" t="s">
        <v>473</v>
      </c>
      <c r="X26" s="58" t="s">
        <v>475</v>
      </c>
      <c r="Y26" s="58" t="s">
        <v>475</v>
      </c>
      <c r="Z26" s="58" t="s">
        <v>475</v>
      </c>
      <c r="AA26" s="58" t="s">
        <v>475</v>
      </c>
      <c r="AB26" s="58" t="s">
        <v>473</v>
      </c>
      <c r="AC26" s="58" t="s">
        <v>473</v>
      </c>
      <c r="AD26" s="58" t="s">
        <v>475</v>
      </c>
      <c r="AE26" s="58" t="s">
        <v>473</v>
      </c>
      <c r="AF26" s="58" t="s">
        <v>475</v>
      </c>
      <c r="AG26" s="58" t="s">
        <v>475</v>
      </c>
      <c r="AH26" s="58" t="s">
        <v>473</v>
      </c>
      <c r="AI26" s="58" t="s">
        <v>475</v>
      </c>
      <c r="AJ26" s="58" t="s">
        <v>475</v>
      </c>
      <c r="AK26" s="58" t="s">
        <v>474</v>
      </c>
      <c r="AL26" s="58" t="s">
        <v>475</v>
      </c>
      <c r="AM26" s="58" t="s">
        <v>475</v>
      </c>
      <c r="AN26" s="58" t="s">
        <v>475</v>
      </c>
      <c r="AO26" s="58" t="s">
        <v>475</v>
      </c>
    </row>
    <row r="27" spans="2:41">
      <c r="B27" s="56"/>
      <c r="C27" s="57" t="s">
        <v>497</v>
      </c>
      <c r="D27" s="58"/>
      <c r="E27" s="58">
        <f t="shared" si="0"/>
        <v>0</v>
      </c>
      <c r="F27" s="58"/>
      <c r="G27" s="58"/>
      <c r="H27" s="58">
        <v>0</v>
      </c>
      <c r="I27" s="60">
        <v>316</v>
      </c>
      <c r="J27" s="58" t="s">
        <v>473</v>
      </c>
      <c r="K27" s="61" t="s">
        <v>473</v>
      </c>
      <c r="L27" s="58" t="s">
        <v>475</v>
      </c>
      <c r="M27" s="58" t="s">
        <v>473</v>
      </c>
      <c r="N27" s="58" t="s">
        <v>473</v>
      </c>
      <c r="O27" s="58" t="s">
        <v>474</v>
      </c>
      <c r="P27" s="58" t="s">
        <v>475</v>
      </c>
      <c r="Q27" s="58" t="s">
        <v>474</v>
      </c>
      <c r="R27" s="58" t="s">
        <v>473</v>
      </c>
      <c r="S27" s="58" t="s">
        <v>475</v>
      </c>
      <c r="T27" s="61" t="s">
        <v>474</v>
      </c>
      <c r="U27" s="58" t="s">
        <v>473</v>
      </c>
      <c r="V27" s="58" t="s">
        <v>477</v>
      </c>
      <c r="W27" s="58" t="s">
        <v>475</v>
      </c>
      <c r="X27" s="58" t="s">
        <v>475</v>
      </c>
      <c r="Y27" s="58" t="s">
        <v>474</v>
      </c>
      <c r="Z27" s="58" t="s">
        <v>476</v>
      </c>
      <c r="AA27" s="58" t="s">
        <v>475</v>
      </c>
      <c r="AB27" s="58" t="s">
        <v>473</v>
      </c>
      <c r="AC27" s="58" t="s">
        <v>473</v>
      </c>
      <c r="AD27" s="58" t="s">
        <v>473</v>
      </c>
      <c r="AE27" s="58" t="s">
        <v>473</v>
      </c>
      <c r="AF27" s="58" t="s">
        <v>475</v>
      </c>
      <c r="AG27" s="58" t="s">
        <v>475</v>
      </c>
      <c r="AH27" s="58" t="s">
        <v>473</v>
      </c>
      <c r="AI27" s="58" t="s">
        <v>476</v>
      </c>
      <c r="AJ27" s="58" t="s">
        <v>476</v>
      </c>
      <c r="AK27" s="58" t="s">
        <v>477</v>
      </c>
      <c r="AL27" s="58" t="s">
        <v>474</v>
      </c>
      <c r="AM27" s="58" t="s">
        <v>474</v>
      </c>
      <c r="AN27" s="58" t="s">
        <v>477</v>
      </c>
      <c r="AO27" s="58" t="s">
        <v>475</v>
      </c>
    </row>
    <row r="28" spans="2:41">
      <c r="B28" s="56"/>
      <c r="C28" s="57" t="s">
        <v>498</v>
      </c>
      <c r="D28" s="58">
        <v>15</v>
      </c>
      <c r="E28" s="58">
        <f t="shared" si="0"/>
        <v>45.572411238000001</v>
      </c>
      <c r="F28" s="58">
        <v>730</v>
      </c>
      <c r="G28" s="58"/>
      <c r="H28" s="58">
        <v>0</v>
      </c>
      <c r="I28" s="60">
        <v>316</v>
      </c>
      <c r="J28" s="58" t="s">
        <v>475</v>
      </c>
      <c r="K28" s="61" t="s">
        <v>474</v>
      </c>
      <c r="L28" s="58" t="s">
        <v>475</v>
      </c>
      <c r="M28" s="58" t="s">
        <v>475</v>
      </c>
      <c r="N28" s="58" t="s">
        <v>474</v>
      </c>
      <c r="O28" s="58" t="s">
        <v>475</v>
      </c>
      <c r="P28" s="58" t="s">
        <v>475</v>
      </c>
      <c r="Q28" s="58" t="s">
        <v>473</v>
      </c>
      <c r="R28" s="58" t="s">
        <v>473</v>
      </c>
      <c r="S28" s="58" t="s">
        <v>473</v>
      </c>
      <c r="T28" s="61" t="s">
        <v>473</v>
      </c>
      <c r="U28" s="58" t="s">
        <v>476</v>
      </c>
      <c r="V28" s="58" t="s">
        <v>475</v>
      </c>
      <c r="W28" s="58" t="s">
        <v>473</v>
      </c>
      <c r="X28" s="58" t="s">
        <v>475</v>
      </c>
      <c r="Y28" s="58" t="s">
        <v>475</v>
      </c>
      <c r="Z28" s="58" t="s">
        <v>473</v>
      </c>
      <c r="AA28" s="58" t="s">
        <v>475</v>
      </c>
      <c r="AB28" s="58" t="s">
        <v>473</v>
      </c>
      <c r="AC28" s="58" t="s">
        <v>473</v>
      </c>
      <c r="AD28" s="58" t="s">
        <v>475</v>
      </c>
      <c r="AE28" s="58" t="s">
        <v>475</v>
      </c>
      <c r="AF28" s="58" t="s">
        <v>473</v>
      </c>
      <c r="AG28" s="58" t="s">
        <v>475</v>
      </c>
      <c r="AH28" s="58" t="s">
        <v>473</v>
      </c>
      <c r="AI28" s="58" t="s">
        <v>475</v>
      </c>
      <c r="AJ28" s="58" t="s">
        <v>476</v>
      </c>
      <c r="AK28" s="58" t="s">
        <v>473</v>
      </c>
      <c r="AL28" s="58" t="s">
        <v>475</v>
      </c>
      <c r="AM28" s="58" t="s">
        <v>473</v>
      </c>
      <c r="AN28" s="58" t="s">
        <v>473</v>
      </c>
      <c r="AO28" s="58" t="s">
        <v>474</v>
      </c>
    </row>
    <row r="29" spans="2:41">
      <c r="B29" s="56"/>
      <c r="C29" s="57" t="s">
        <v>499</v>
      </c>
      <c r="D29" s="68">
        <v>25</v>
      </c>
      <c r="E29" s="58">
        <f t="shared" si="0"/>
        <v>51.40006136001</v>
      </c>
      <c r="F29" s="68">
        <v>823.35</v>
      </c>
      <c r="G29" s="68"/>
      <c r="H29" s="58">
        <v>0</v>
      </c>
      <c r="I29" s="59" t="s">
        <v>430</v>
      </c>
      <c r="J29" s="58" t="s">
        <v>473</v>
      </c>
      <c r="K29" s="61" t="s">
        <v>475</v>
      </c>
      <c r="L29" s="58" t="s">
        <v>475</v>
      </c>
      <c r="M29" s="58" t="s">
        <v>475</v>
      </c>
      <c r="N29" s="58" t="s">
        <v>476</v>
      </c>
      <c r="O29" s="58" t="s">
        <v>474</v>
      </c>
      <c r="P29" s="58" t="s">
        <v>475</v>
      </c>
      <c r="Q29" s="58" t="s">
        <v>476</v>
      </c>
      <c r="R29" s="58" t="s">
        <v>473</v>
      </c>
      <c r="S29" s="58" t="s">
        <v>476</v>
      </c>
      <c r="T29" s="61" t="s">
        <v>474</v>
      </c>
      <c r="U29" s="58" t="s">
        <v>476</v>
      </c>
      <c r="V29" s="58" t="s">
        <v>475</v>
      </c>
      <c r="W29" s="58" t="s">
        <v>474</v>
      </c>
      <c r="X29" s="58" t="s">
        <v>475</v>
      </c>
      <c r="Y29" s="58" t="s">
        <v>475</v>
      </c>
      <c r="Z29" s="58" t="s">
        <v>476</v>
      </c>
      <c r="AA29" s="58" t="s">
        <v>475</v>
      </c>
      <c r="AB29" s="58" t="s">
        <v>473</v>
      </c>
      <c r="AC29" s="58" t="s">
        <v>474</v>
      </c>
      <c r="AD29" s="58" t="s">
        <v>475</v>
      </c>
      <c r="AE29" s="58" t="s">
        <v>474</v>
      </c>
      <c r="AF29" s="58" t="s">
        <v>477</v>
      </c>
      <c r="AG29" s="58" t="s">
        <v>475</v>
      </c>
      <c r="AH29" s="58" t="s">
        <v>473</v>
      </c>
      <c r="AI29" s="58" t="s">
        <v>476</v>
      </c>
      <c r="AJ29" s="58" t="s">
        <v>474</v>
      </c>
      <c r="AK29" s="58" t="s">
        <v>474</v>
      </c>
      <c r="AL29" s="58" t="s">
        <v>475</v>
      </c>
      <c r="AM29" s="58" t="s">
        <v>475</v>
      </c>
      <c r="AN29" s="58" t="s">
        <v>476</v>
      </c>
      <c r="AO29" s="58" t="s">
        <v>475</v>
      </c>
    </row>
    <row r="30" spans="2:41">
      <c r="B30" s="56"/>
      <c r="C30" s="57" t="s">
        <v>500</v>
      </c>
      <c r="D30" s="58"/>
      <c r="E30" s="58">
        <f t="shared" si="0"/>
        <v>54.062613879600001</v>
      </c>
      <c r="F30" s="58">
        <v>866</v>
      </c>
      <c r="G30" s="58"/>
      <c r="H30" s="58">
        <v>0</v>
      </c>
      <c r="I30" s="59" t="s">
        <v>430</v>
      </c>
      <c r="J30" s="58" t="s">
        <v>473</v>
      </c>
      <c r="K30" s="61" t="s">
        <v>477</v>
      </c>
      <c r="L30" s="58" t="s">
        <v>474</v>
      </c>
      <c r="M30" s="58" t="s">
        <v>473</v>
      </c>
      <c r="N30" s="58" t="s">
        <v>476</v>
      </c>
      <c r="O30" s="58" t="s">
        <v>473</v>
      </c>
      <c r="P30" s="58" t="s">
        <v>474</v>
      </c>
      <c r="Q30" s="58" t="s">
        <v>476</v>
      </c>
      <c r="R30" s="58" t="s">
        <v>473</v>
      </c>
      <c r="S30" s="58" t="s">
        <v>475</v>
      </c>
      <c r="T30" s="61" t="s">
        <v>475</v>
      </c>
      <c r="U30" s="58" t="s">
        <v>473</v>
      </c>
      <c r="V30" s="58" t="s">
        <v>475</v>
      </c>
      <c r="W30" s="58" t="s">
        <v>474</v>
      </c>
      <c r="X30" s="58" t="s">
        <v>475</v>
      </c>
      <c r="Y30" s="58" t="s">
        <v>475</v>
      </c>
      <c r="Z30" s="58" t="s">
        <v>476</v>
      </c>
      <c r="AA30" s="58" t="s">
        <v>473</v>
      </c>
      <c r="AB30" s="58" t="s">
        <v>473</v>
      </c>
      <c r="AC30" s="58" t="s">
        <v>476</v>
      </c>
      <c r="AD30" s="58" t="s">
        <v>475</v>
      </c>
      <c r="AE30" s="58" t="s">
        <v>473</v>
      </c>
      <c r="AF30" s="58" t="s">
        <v>475</v>
      </c>
      <c r="AG30" s="58" t="s">
        <v>475</v>
      </c>
      <c r="AH30" s="58" t="s">
        <v>473</v>
      </c>
      <c r="AI30" s="58" t="s">
        <v>476</v>
      </c>
      <c r="AJ30" s="58" t="s">
        <v>474</v>
      </c>
      <c r="AK30" s="58" t="s">
        <v>474</v>
      </c>
      <c r="AL30" s="58" t="s">
        <v>475</v>
      </c>
      <c r="AM30" s="58" t="s">
        <v>475</v>
      </c>
      <c r="AN30" s="58" t="s">
        <v>476</v>
      </c>
      <c r="AO30" s="58" t="s">
        <v>475</v>
      </c>
    </row>
    <row r="31" spans="2:41">
      <c r="B31" s="56"/>
      <c r="C31" s="57" t="s">
        <v>501</v>
      </c>
      <c r="D31" s="58">
        <v>20</v>
      </c>
      <c r="E31" s="58">
        <f t="shared" si="0"/>
        <v>54.686893485599995</v>
      </c>
      <c r="F31" s="58">
        <v>876</v>
      </c>
      <c r="G31" s="58">
        <v>4.34</v>
      </c>
      <c r="H31" s="58">
        <v>0</v>
      </c>
      <c r="I31" s="60">
        <v>304</v>
      </c>
      <c r="J31" s="58" t="s">
        <v>474</v>
      </c>
      <c r="K31" s="61" t="s">
        <v>475</v>
      </c>
      <c r="L31" s="58" t="s">
        <v>475</v>
      </c>
      <c r="M31" s="58" t="s">
        <v>477</v>
      </c>
      <c r="N31" s="58" t="s">
        <v>474</v>
      </c>
      <c r="O31" s="58" t="s">
        <v>473</v>
      </c>
      <c r="P31" s="58" t="s">
        <v>475</v>
      </c>
      <c r="Q31" s="58" t="s">
        <v>475</v>
      </c>
      <c r="R31" s="58" t="s">
        <v>473</v>
      </c>
      <c r="S31" s="58" t="s">
        <v>473</v>
      </c>
      <c r="T31" s="61" t="s">
        <v>475</v>
      </c>
      <c r="U31" s="58" t="s">
        <v>475</v>
      </c>
      <c r="V31" s="58" t="s">
        <v>476</v>
      </c>
      <c r="W31" s="58" t="s">
        <v>477</v>
      </c>
      <c r="X31" s="58" t="s">
        <v>475</v>
      </c>
      <c r="Y31" s="58" t="s">
        <v>476</v>
      </c>
      <c r="Z31" s="58" t="s">
        <v>475</v>
      </c>
      <c r="AA31" s="58" t="s">
        <v>477</v>
      </c>
      <c r="AB31" s="58" t="s">
        <v>473</v>
      </c>
      <c r="AC31" s="58" t="s">
        <v>476</v>
      </c>
      <c r="AD31" s="58" t="s">
        <v>476</v>
      </c>
      <c r="AE31" s="58" t="s">
        <v>473</v>
      </c>
      <c r="AF31" s="58" t="s">
        <v>475</v>
      </c>
      <c r="AG31" s="58" t="s">
        <v>475</v>
      </c>
      <c r="AH31" s="58" t="s">
        <v>473</v>
      </c>
      <c r="AI31" s="58" t="s">
        <v>475</v>
      </c>
      <c r="AJ31" s="58" t="s">
        <v>476</v>
      </c>
      <c r="AK31" s="58" t="s">
        <v>473</v>
      </c>
      <c r="AL31" s="58" t="s">
        <v>476</v>
      </c>
      <c r="AM31" s="58" t="s">
        <v>476</v>
      </c>
      <c r="AN31" s="58" t="s">
        <v>476</v>
      </c>
      <c r="AO31" s="58" t="s">
        <v>475</v>
      </c>
    </row>
    <row r="32" spans="2:41">
      <c r="B32" s="56"/>
      <c r="C32" s="57" t="s">
        <v>502</v>
      </c>
      <c r="D32" s="67">
        <v>25</v>
      </c>
      <c r="E32" s="58">
        <f t="shared" si="0"/>
        <v>63.609721894157992</v>
      </c>
      <c r="F32" s="67">
        <v>1018.93</v>
      </c>
      <c r="G32" s="67"/>
      <c r="H32" s="58">
        <v>0</v>
      </c>
      <c r="I32" s="60">
        <v>304</v>
      </c>
      <c r="J32" s="58" t="s">
        <v>474</v>
      </c>
      <c r="K32" s="61" t="s">
        <v>475</v>
      </c>
      <c r="L32" s="58" t="s">
        <v>475</v>
      </c>
      <c r="M32" s="58" t="s">
        <v>475</v>
      </c>
      <c r="N32" s="58" t="s">
        <v>477</v>
      </c>
      <c r="O32" s="58" t="s">
        <v>475</v>
      </c>
      <c r="P32" s="58" t="s">
        <v>475</v>
      </c>
      <c r="Q32" s="58" t="s">
        <v>477</v>
      </c>
      <c r="R32" s="58" t="s">
        <v>473</v>
      </c>
      <c r="S32" s="58" t="s">
        <v>473</v>
      </c>
      <c r="T32" s="61" t="s">
        <v>477</v>
      </c>
      <c r="U32" s="58" t="s">
        <v>477</v>
      </c>
      <c r="V32" s="58" t="s">
        <v>476</v>
      </c>
      <c r="W32" s="58" t="s">
        <v>476</v>
      </c>
      <c r="X32" s="58" t="s">
        <v>475</v>
      </c>
      <c r="Y32" s="58" t="s">
        <v>476</v>
      </c>
      <c r="Z32" s="58" t="s">
        <v>475</v>
      </c>
      <c r="AA32" s="58" t="s">
        <v>474</v>
      </c>
      <c r="AB32" s="58" t="s">
        <v>473</v>
      </c>
      <c r="AC32" s="58" t="s">
        <v>476</v>
      </c>
      <c r="AD32" s="58" t="s">
        <v>476</v>
      </c>
      <c r="AE32" s="58" t="s">
        <v>475</v>
      </c>
      <c r="AF32" s="58" t="s">
        <v>475</v>
      </c>
      <c r="AG32" s="58" t="s">
        <v>475</v>
      </c>
      <c r="AH32" s="58" t="s">
        <v>473</v>
      </c>
      <c r="AI32" s="58" t="s">
        <v>476</v>
      </c>
      <c r="AJ32" s="58" t="s">
        <v>476</v>
      </c>
      <c r="AK32" s="58" t="s">
        <v>476</v>
      </c>
      <c r="AL32" s="58" t="s">
        <v>476</v>
      </c>
      <c r="AM32" s="58" t="s">
        <v>475</v>
      </c>
      <c r="AN32" s="58" t="s">
        <v>476</v>
      </c>
      <c r="AO32" s="58" t="s">
        <v>475</v>
      </c>
    </row>
    <row r="33" spans="2:41">
      <c r="B33" s="56"/>
      <c r="C33" s="57" t="s">
        <v>503</v>
      </c>
      <c r="D33" s="58"/>
      <c r="E33" s="58">
        <f t="shared" si="0"/>
        <v>0</v>
      </c>
      <c r="F33" s="58"/>
      <c r="G33" s="58"/>
      <c r="H33" s="58">
        <v>0</v>
      </c>
      <c r="I33" s="60" t="s">
        <v>504</v>
      </c>
      <c r="J33" s="58" t="s">
        <v>473</v>
      </c>
      <c r="K33" s="61" t="s">
        <v>476</v>
      </c>
      <c r="L33" s="58" t="s">
        <v>476</v>
      </c>
      <c r="M33" s="58" t="s">
        <v>473</v>
      </c>
      <c r="N33" s="58" t="s">
        <v>476</v>
      </c>
      <c r="O33" s="58" t="s">
        <v>475</v>
      </c>
      <c r="P33" s="58" t="s">
        <v>474</v>
      </c>
      <c r="Q33" s="58" t="s">
        <v>477</v>
      </c>
      <c r="R33" s="58" t="s">
        <v>473</v>
      </c>
      <c r="S33" s="58" t="s">
        <v>473</v>
      </c>
      <c r="T33" s="61" t="s">
        <v>477</v>
      </c>
      <c r="U33" s="58" t="s">
        <v>477</v>
      </c>
      <c r="V33" s="58" t="s">
        <v>476</v>
      </c>
      <c r="W33" s="58" t="s">
        <v>476</v>
      </c>
      <c r="X33" s="58" t="s">
        <v>475</v>
      </c>
      <c r="Y33" s="58" t="s">
        <v>476</v>
      </c>
      <c r="Z33" s="58" t="s">
        <v>476</v>
      </c>
      <c r="AA33" s="58" t="s">
        <v>477</v>
      </c>
      <c r="AB33" s="58" t="s">
        <v>476</v>
      </c>
      <c r="AC33" s="58" t="s">
        <v>477</v>
      </c>
      <c r="AD33" s="58" t="s">
        <v>474</v>
      </c>
      <c r="AE33" s="58" t="s">
        <v>475</v>
      </c>
      <c r="AF33" s="58" t="s">
        <v>475</v>
      </c>
      <c r="AG33" s="58" t="s">
        <v>475</v>
      </c>
      <c r="AH33" s="58" t="s">
        <v>473</v>
      </c>
      <c r="AI33" s="58" t="s">
        <v>477</v>
      </c>
      <c r="AJ33" s="58" t="s">
        <v>476</v>
      </c>
      <c r="AK33" s="58" t="s">
        <v>477</v>
      </c>
      <c r="AL33" s="58" t="s">
        <v>476</v>
      </c>
      <c r="AM33" s="58" t="s">
        <v>474</v>
      </c>
      <c r="AN33" s="58" t="s">
        <v>476</v>
      </c>
      <c r="AO33" s="58" t="s">
        <v>475</v>
      </c>
    </row>
    <row r="34" spans="2:41">
      <c r="B34" s="56"/>
      <c r="C34" s="57" t="s">
        <v>505</v>
      </c>
      <c r="D34" s="58"/>
      <c r="E34" s="58">
        <f t="shared" si="0"/>
        <v>0</v>
      </c>
      <c r="F34" s="58"/>
      <c r="G34" s="58"/>
      <c r="H34" s="58">
        <v>0</v>
      </c>
      <c r="I34" s="59" t="s">
        <v>430</v>
      </c>
      <c r="J34" s="58" t="s">
        <v>473</v>
      </c>
      <c r="K34" s="61" t="s">
        <v>473</v>
      </c>
      <c r="L34" s="58" t="s">
        <v>473</v>
      </c>
      <c r="M34" s="58" t="s">
        <v>473</v>
      </c>
      <c r="N34" s="58" t="s">
        <v>473</v>
      </c>
      <c r="O34" s="58" t="s">
        <v>475</v>
      </c>
      <c r="P34" s="58" t="s">
        <v>476</v>
      </c>
      <c r="Q34" s="58" t="s">
        <v>476</v>
      </c>
      <c r="R34" s="58" t="s">
        <v>473</v>
      </c>
      <c r="S34" s="58" t="s">
        <v>473</v>
      </c>
      <c r="T34" s="61" t="s">
        <v>473</v>
      </c>
      <c r="U34" s="58" t="s">
        <v>477</v>
      </c>
      <c r="V34" s="58" t="s">
        <v>476</v>
      </c>
      <c r="W34" s="58" t="s">
        <v>476</v>
      </c>
      <c r="X34" s="58" t="s">
        <v>475</v>
      </c>
      <c r="Y34" s="58" t="s">
        <v>476</v>
      </c>
      <c r="Z34" s="58" t="s">
        <v>476</v>
      </c>
      <c r="AA34" s="58" t="s">
        <v>476</v>
      </c>
      <c r="AB34" s="58" t="s">
        <v>473</v>
      </c>
      <c r="AC34" s="58" t="s">
        <v>476</v>
      </c>
      <c r="AD34" s="58" t="s">
        <v>477</v>
      </c>
      <c r="AE34" s="58" t="s">
        <v>473</v>
      </c>
      <c r="AF34" s="58" t="s">
        <v>473</v>
      </c>
      <c r="AG34" s="58" t="s">
        <v>476</v>
      </c>
      <c r="AH34" s="58" t="s">
        <v>473</v>
      </c>
      <c r="AI34" s="58" t="s">
        <v>477</v>
      </c>
      <c r="AJ34" s="58" t="s">
        <v>476</v>
      </c>
      <c r="AK34" s="58" t="s">
        <v>477</v>
      </c>
      <c r="AL34" s="58" t="s">
        <v>476</v>
      </c>
      <c r="AM34" s="58" t="s">
        <v>476</v>
      </c>
      <c r="AN34" s="58" t="s">
        <v>476</v>
      </c>
      <c r="AO34" s="58" t="s">
        <v>476</v>
      </c>
    </row>
    <row r="35" spans="2:41">
      <c r="B35" s="56"/>
      <c r="C35" s="64" t="s">
        <v>506</v>
      </c>
      <c r="D35" s="67">
        <v>10</v>
      </c>
      <c r="E35" s="58">
        <f t="shared" si="0"/>
        <v>63.052240206</v>
      </c>
      <c r="F35" s="67">
        <v>1010</v>
      </c>
      <c r="G35" s="67">
        <v>1.8</v>
      </c>
      <c r="H35" s="58">
        <v>0</v>
      </c>
      <c r="I35" s="60">
        <v>304</v>
      </c>
      <c r="J35" s="58" t="s">
        <v>475</v>
      </c>
      <c r="K35" s="61" t="s">
        <v>475</v>
      </c>
      <c r="L35" s="58" t="s">
        <v>475</v>
      </c>
      <c r="M35" s="58" t="s">
        <v>473</v>
      </c>
      <c r="N35" s="58" t="s">
        <v>475</v>
      </c>
      <c r="O35" s="58" t="s">
        <v>473</v>
      </c>
      <c r="P35" s="58" t="s">
        <v>473</v>
      </c>
      <c r="Q35" s="58" t="s">
        <v>473</v>
      </c>
      <c r="R35" s="58" t="s">
        <v>473</v>
      </c>
      <c r="S35" s="58" t="s">
        <v>473</v>
      </c>
      <c r="T35" s="61" t="s">
        <v>475</v>
      </c>
      <c r="U35" s="58" t="s">
        <v>473</v>
      </c>
      <c r="V35" s="58" t="s">
        <v>473</v>
      </c>
      <c r="W35" s="58" t="s">
        <v>473</v>
      </c>
      <c r="X35" s="58" t="s">
        <v>473</v>
      </c>
      <c r="Y35" s="58" t="s">
        <v>476</v>
      </c>
      <c r="Z35" s="58" t="s">
        <v>473</v>
      </c>
      <c r="AA35" s="58" t="s">
        <v>473</v>
      </c>
      <c r="AB35" s="58" t="s">
        <v>473</v>
      </c>
      <c r="AC35" s="58" t="s">
        <v>473</v>
      </c>
      <c r="AD35" s="58" t="s">
        <v>473</v>
      </c>
      <c r="AE35" s="58" t="s">
        <v>473</v>
      </c>
      <c r="AF35" s="58" t="s">
        <v>475</v>
      </c>
      <c r="AG35" s="58" t="s">
        <v>473</v>
      </c>
      <c r="AH35" s="58" t="s">
        <v>473</v>
      </c>
      <c r="AI35" s="58" t="s">
        <v>475</v>
      </c>
      <c r="AJ35" s="58" t="s">
        <v>476</v>
      </c>
      <c r="AK35" s="58" t="s">
        <v>473</v>
      </c>
      <c r="AL35" s="58" t="s">
        <v>476</v>
      </c>
      <c r="AM35" s="58" t="s">
        <v>474</v>
      </c>
      <c r="AN35" s="58" t="s">
        <v>476</v>
      </c>
      <c r="AO35" s="58" t="s">
        <v>475</v>
      </c>
    </row>
    <row r="36" spans="2:41">
      <c r="B36" s="56"/>
      <c r="C36" s="64" t="s">
        <v>507</v>
      </c>
      <c r="D36" s="58">
        <v>25</v>
      </c>
      <c r="E36" s="58">
        <f t="shared" si="0"/>
        <v>65.049934945199993</v>
      </c>
      <c r="F36" s="58">
        <v>1042</v>
      </c>
      <c r="G36" s="58"/>
      <c r="H36" s="58">
        <v>0</v>
      </c>
      <c r="I36" s="59" t="s">
        <v>430</v>
      </c>
      <c r="J36" s="58" t="s">
        <v>475</v>
      </c>
      <c r="K36" s="61" t="s">
        <v>475</v>
      </c>
      <c r="L36" s="58" t="s">
        <v>475</v>
      </c>
      <c r="M36" s="58" t="s">
        <v>473</v>
      </c>
      <c r="N36" s="58" t="s">
        <v>474</v>
      </c>
      <c r="O36" s="58" t="s">
        <v>475</v>
      </c>
      <c r="P36" s="58" t="s">
        <v>475</v>
      </c>
      <c r="Q36" s="58" t="s">
        <v>475</v>
      </c>
      <c r="R36" s="58" t="s">
        <v>474</v>
      </c>
      <c r="S36" s="58" t="s">
        <v>476</v>
      </c>
      <c r="T36" s="61" t="s">
        <v>476</v>
      </c>
      <c r="U36" s="58" t="s">
        <v>475</v>
      </c>
      <c r="V36" s="58" t="s">
        <v>475</v>
      </c>
      <c r="W36" s="58" t="s">
        <v>473</v>
      </c>
      <c r="X36" s="58" t="s">
        <v>475</v>
      </c>
      <c r="Y36" s="58" t="s">
        <v>475</v>
      </c>
      <c r="Z36" s="58" t="s">
        <v>474</v>
      </c>
      <c r="AA36" s="58" t="s">
        <v>476</v>
      </c>
      <c r="AB36" s="58" t="s">
        <v>474</v>
      </c>
      <c r="AC36" s="58" t="s">
        <v>474</v>
      </c>
      <c r="AD36" s="58" t="s">
        <v>476</v>
      </c>
      <c r="AE36" s="58" t="s">
        <v>473</v>
      </c>
      <c r="AF36" s="58" t="s">
        <v>475</v>
      </c>
      <c r="AG36" s="58" t="s">
        <v>475</v>
      </c>
      <c r="AH36" s="58" t="s">
        <v>473</v>
      </c>
      <c r="AI36" s="58" t="s">
        <v>475</v>
      </c>
      <c r="AJ36" s="58" t="s">
        <v>476</v>
      </c>
      <c r="AK36" s="58" t="s">
        <v>477</v>
      </c>
      <c r="AL36" s="58" t="s">
        <v>475</v>
      </c>
      <c r="AM36" s="58" t="s">
        <v>475</v>
      </c>
      <c r="AN36" s="58" t="s">
        <v>475</v>
      </c>
      <c r="AO36" s="58" t="s">
        <v>475</v>
      </c>
    </row>
    <row r="37" spans="2:41">
      <c r="B37" s="56"/>
      <c r="C37" s="64" t="s">
        <v>508</v>
      </c>
      <c r="D37" s="68">
        <v>25</v>
      </c>
      <c r="E37" s="58">
        <f t="shared" si="0"/>
        <v>54.550176251885993</v>
      </c>
      <c r="F37" s="68">
        <v>873.81</v>
      </c>
      <c r="G37" s="68">
        <v>0.69699999999999995</v>
      </c>
      <c r="H37" s="58">
        <v>0</v>
      </c>
      <c r="I37" s="60">
        <v>304</v>
      </c>
      <c r="J37" s="58" t="s">
        <v>474</v>
      </c>
      <c r="K37" s="61" t="s">
        <v>475</v>
      </c>
      <c r="L37" s="58" t="s">
        <v>475</v>
      </c>
      <c r="M37" s="58" t="s">
        <v>475</v>
      </c>
      <c r="N37" s="58" t="s">
        <v>474</v>
      </c>
      <c r="O37" s="58" t="s">
        <v>475</v>
      </c>
      <c r="P37" s="58" t="s">
        <v>475</v>
      </c>
      <c r="Q37" s="58" t="s">
        <v>475</v>
      </c>
      <c r="R37" s="58" t="s">
        <v>473</v>
      </c>
      <c r="S37" s="58" t="s">
        <v>474</v>
      </c>
      <c r="T37" s="61" t="s">
        <v>475</v>
      </c>
      <c r="U37" s="58" t="s">
        <v>477</v>
      </c>
      <c r="V37" s="58" t="s">
        <v>476</v>
      </c>
      <c r="W37" s="58" t="s">
        <v>476</v>
      </c>
      <c r="X37" s="58" t="s">
        <v>475</v>
      </c>
      <c r="Y37" s="58" t="s">
        <v>476</v>
      </c>
      <c r="Z37" s="58" t="s">
        <v>475</v>
      </c>
      <c r="AA37" s="58" t="s">
        <v>477</v>
      </c>
      <c r="AB37" s="58" t="s">
        <v>476</v>
      </c>
      <c r="AC37" s="58" t="s">
        <v>476</v>
      </c>
      <c r="AD37" s="58" t="s">
        <v>476</v>
      </c>
      <c r="AE37" s="58" t="s">
        <v>475</v>
      </c>
      <c r="AF37" s="58" t="s">
        <v>475</v>
      </c>
      <c r="AG37" s="58" t="s">
        <v>475</v>
      </c>
      <c r="AH37" s="58" t="s">
        <v>473</v>
      </c>
      <c r="AI37" s="58" t="s">
        <v>476</v>
      </c>
      <c r="AJ37" s="58" t="s">
        <v>476</v>
      </c>
      <c r="AK37" s="58" t="s">
        <v>474</v>
      </c>
      <c r="AL37" s="58" t="s">
        <v>476</v>
      </c>
      <c r="AM37" s="58" t="s">
        <v>475</v>
      </c>
      <c r="AN37" s="58" t="s">
        <v>476</v>
      </c>
      <c r="AO37" s="58" t="s">
        <v>475</v>
      </c>
    </row>
    <row r="38" spans="2:41">
      <c r="B38" s="56"/>
      <c r="C38" s="57" t="s">
        <v>509</v>
      </c>
      <c r="D38" s="67">
        <v>25</v>
      </c>
      <c r="E38" s="58">
        <f t="shared" si="0"/>
        <v>67.399723382184007</v>
      </c>
      <c r="F38" s="67">
        <v>1079.6400000000001</v>
      </c>
      <c r="G38" s="67"/>
      <c r="H38" s="58">
        <v>0</v>
      </c>
      <c r="I38" s="60">
        <v>304</v>
      </c>
      <c r="J38" s="58" t="s">
        <v>473</v>
      </c>
      <c r="K38" s="61" t="s">
        <v>475</v>
      </c>
      <c r="L38" s="58" t="s">
        <v>475</v>
      </c>
      <c r="M38" s="58" t="s">
        <v>473</v>
      </c>
      <c r="N38" s="58" t="s">
        <v>474</v>
      </c>
      <c r="O38" s="58" t="s">
        <v>475</v>
      </c>
      <c r="P38" s="58" t="s">
        <v>474</v>
      </c>
      <c r="Q38" s="58" t="s">
        <v>474</v>
      </c>
      <c r="R38" s="58" t="s">
        <v>475</v>
      </c>
      <c r="S38" s="58" t="s">
        <v>474</v>
      </c>
      <c r="T38" s="61" t="s">
        <v>477</v>
      </c>
      <c r="U38" s="58" t="s">
        <v>474</v>
      </c>
      <c r="V38" s="58" t="s">
        <v>476</v>
      </c>
      <c r="W38" s="58" t="s">
        <v>477</v>
      </c>
      <c r="X38" s="58" t="s">
        <v>475</v>
      </c>
      <c r="Y38" s="58" t="s">
        <v>476</v>
      </c>
      <c r="Z38" s="58" t="s">
        <v>475</v>
      </c>
      <c r="AA38" s="58" t="s">
        <v>475</v>
      </c>
      <c r="AB38" s="58" t="s">
        <v>476</v>
      </c>
      <c r="AC38" s="58" t="s">
        <v>476</v>
      </c>
      <c r="AD38" s="58" t="s">
        <v>476</v>
      </c>
      <c r="AE38" s="58" t="s">
        <v>475</v>
      </c>
      <c r="AF38" s="58" t="s">
        <v>475</v>
      </c>
      <c r="AG38" s="58" t="s">
        <v>475</v>
      </c>
      <c r="AH38" s="58" t="s">
        <v>475</v>
      </c>
      <c r="AI38" s="58" t="s">
        <v>475</v>
      </c>
      <c r="AJ38" s="58" t="s">
        <v>476</v>
      </c>
      <c r="AK38" s="58" t="s">
        <v>473</v>
      </c>
      <c r="AL38" s="58" t="s">
        <v>476</v>
      </c>
      <c r="AM38" s="58" t="s">
        <v>476</v>
      </c>
      <c r="AN38" s="58" t="s">
        <v>476</v>
      </c>
      <c r="AO38" s="58" t="s">
        <v>475</v>
      </c>
    </row>
    <row r="39" spans="2:41">
      <c r="B39" s="56"/>
      <c r="C39" s="65" t="s">
        <v>510</v>
      </c>
      <c r="D39" s="66">
        <v>15</v>
      </c>
      <c r="E39" s="58">
        <f t="shared" si="0"/>
        <v>76.786391538000004</v>
      </c>
      <c r="F39" s="66">
        <v>1230</v>
      </c>
      <c r="G39" s="66"/>
      <c r="H39" s="59">
        <v>0</v>
      </c>
      <c r="I39" s="60" t="s">
        <v>430</v>
      </c>
      <c r="J39" s="58" t="s">
        <v>477</v>
      </c>
      <c r="K39" s="61" t="s">
        <v>477</v>
      </c>
      <c r="L39" s="58" t="s">
        <v>477</v>
      </c>
      <c r="M39" s="58" t="s">
        <v>477</v>
      </c>
      <c r="N39" s="58" t="s">
        <v>477</v>
      </c>
      <c r="O39" s="58" t="s">
        <v>475</v>
      </c>
      <c r="P39" s="58" t="s">
        <v>475</v>
      </c>
      <c r="Q39" s="58" t="s">
        <v>474</v>
      </c>
      <c r="R39" s="58" t="s">
        <v>475</v>
      </c>
      <c r="S39" s="58" t="s">
        <v>473</v>
      </c>
      <c r="T39" s="61" t="s">
        <v>473</v>
      </c>
      <c r="U39" s="58" t="s">
        <v>473</v>
      </c>
      <c r="V39" s="58" t="s">
        <v>476</v>
      </c>
      <c r="W39" s="58" t="s">
        <v>473</v>
      </c>
      <c r="X39" s="58" t="s">
        <v>475</v>
      </c>
      <c r="Y39" s="58" t="s">
        <v>476</v>
      </c>
      <c r="Z39" s="58" t="s">
        <v>475</v>
      </c>
      <c r="AA39" s="58" t="s">
        <v>475</v>
      </c>
      <c r="AB39" s="58" t="s">
        <v>473</v>
      </c>
      <c r="AC39" s="58" t="s">
        <v>473</v>
      </c>
      <c r="AD39" s="58" t="s">
        <v>475</v>
      </c>
      <c r="AE39" s="58" t="s">
        <v>473</v>
      </c>
      <c r="AF39" s="58" t="s">
        <v>475</v>
      </c>
      <c r="AG39" s="58" t="s">
        <v>475</v>
      </c>
      <c r="AH39" s="58" t="s">
        <v>475</v>
      </c>
      <c r="AI39" s="58" t="s">
        <v>476</v>
      </c>
      <c r="AJ39" s="58" t="s">
        <v>476</v>
      </c>
      <c r="AK39" s="58" t="s">
        <v>473</v>
      </c>
      <c r="AL39" s="58" t="s">
        <v>476</v>
      </c>
      <c r="AM39" s="58" t="s">
        <v>473</v>
      </c>
      <c r="AN39" s="58" t="s">
        <v>473</v>
      </c>
      <c r="AO39" s="58" t="s">
        <v>475</v>
      </c>
    </row>
    <row r="40" spans="2:41">
      <c r="B40" s="56"/>
      <c r="C40" s="64" t="s">
        <v>511</v>
      </c>
      <c r="D40" s="67">
        <v>25</v>
      </c>
      <c r="E40" s="58">
        <f t="shared" si="0"/>
        <v>194.80020825624001</v>
      </c>
      <c r="F40" s="67">
        <v>3120.4</v>
      </c>
      <c r="G40" s="67"/>
      <c r="H40" s="58">
        <v>0</v>
      </c>
      <c r="I40" s="60" t="s">
        <v>504</v>
      </c>
      <c r="J40" s="58" t="s">
        <v>476</v>
      </c>
      <c r="K40" s="61" t="s">
        <v>476</v>
      </c>
      <c r="L40" s="58" t="s">
        <v>476</v>
      </c>
      <c r="M40" s="58" t="s">
        <v>476</v>
      </c>
      <c r="N40" s="58" t="s">
        <v>476</v>
      </c>
      <c r="O40" s="58" t="s">
        <v>475</v>
      </c>
      <c r="P40" s="58" t="s">
        <v>475</v>
      </c>
      <c r="Q40" s="58" t="s">
        <v>475</v>
      </c>
      <c r="R40" s="58" t="s">
        <v>476</v>
      </c>
      <c r="S40" s="58" t="s">
        <v>476</v>
      </c>
      <c r="T40" s="61" t="s">
        <v>476</v>
      </c>
      <c r="U40" s="69" t="s">
        <v>473</v>
      </c>
      <c r="V40" s="58" t="s">
        <v>474</v>
      </c>
      <c r="W40" s="58" t="s">
        <v>474</v>
      </c>
      <c r="X40" s="58" t="s">
        <v>475</v>
      </c>
      <c r="Y40" s="58" t="s">
        <v>475</v>
      </c>
      <c r="Z40" s="69" t="s">
        <v>473</v>
      </c>
      <c r="AA40" s="58" t="s">
        <v>475</v>
      </c>
      <c r="AB40" s="69" t="s">
        <v>473</v>
      </c>
      <c r="AC40" s="69" t="s">
        <v>473</v>
      </c>
      <c r="AD40" s="58" t="s">
        <v>475</v>
      </c>
      <c r="AE40" s="69" t="s">
        <v>473</v>
      </c>
      <c r="AF40" s="69" t="s">
        <v>473</v>
      </c>
      <c r="AG40" s="58" t="s">
        <v>474</v>
      </c>
      <c r="AH40" s="69" t="s">
        <v>473</v>
      </c>
      <c r="AI40" s="58" t="s">
        <v>475</v>
      </c>
      <c r="AJ40" s="58" t="s">
        <v>475</v>
      </c>
      <c r="AK40" s="58" t="s">
        <v>474</v>
      </c>
      <c r="AL40" s="69" t="s">
        <v>473</v>
      </c>
      <c r="AM40" s="69" t="s">
        <v>473</v>
      </c>
      <c r="AN40" s="58" t="s">
        <v>475</v>
      </c>
      <c r="AO40" s="69" t="s">
        <v>473</v>
      </c>
    </row>
    <row r="41" spans="2:41">
      <c r="B41" s="56"/>
      <c r="C41" s="57" t="s">
        <v>512</v>
      </c>
      <c r="D41" s="70">
        <v>-6</v>
      </c>
      <c r="E41" s="58">
        <f t="shared" si="0"/>
        <v>39.953894783999999</v>
      </c>
      <c r="F41" s="67">
        <v>640</v>
      </c>
      <c r="G41" s="67"/>
      <c r="H41" s="58">
        <v>0</v>
      </c>
      <c r="I41" s="60">
        <v>304</v>
      </c>
      <c r="J41" s="58" t="s">
        <v>475</v>
      </c>
      <c r="K41" s="61" t="s">
        <v>475</v>
      </c>
      <c r="L41" s="58" t="s">
        <v>475</v>
      </c>
      <c r="M41" s="58" t="s">
        <v>473</v>
      </c>
      <c r="N41" s="58" t="s">
        <v>475</v>
      </c>
      <c r="O41" s="58" t="s">
        <v>475</v>
      </c>
      <c r="P41" s="58" t="s">
        <v>475</v>
      </c>
      <c r="Q41" s="58" t="s">
        <v>477</v>
      </c>
      <c r="R41" s="58" t="s">
        <v>473</v>
      </c>
      <c r="S41" s="58" t="s">
        <v>476</v>
      </c>
      <c r="T41" s="61" t="s">
        <v>476</v>
      </c>
      <c r="U41" s="58" t="s">
        <v>475</v>
      </c>
      <c r="V41" s="58" t="s">
        <v>474</v>
      </c>
      <c r="W41" s="58" t="s">
        <v>474</v>
      </c>
      <c r="X41" s="58" t="s">
        <v>475</v>
      </c>
      <c r="Y41" s="58" t="s">
        <v>476</v>
      </c>
      <c r="Z41" s="58" t="s">
        <v>476</v>
      </c>
      <c r="AA41" s="58" t="s">
        <v>476</v>
      </c>
      <c r="AB41" s="58" t="s">
        <v>476</v>
      </c>
      <c r="AC41" s="58" t="s">
        <v>476</v>
      </c>
      <c r="AD41" s="58" t="s">
        <v>476</v>
      </c>
      <c r="AE41" s="58" t="s">
        <v>476</v>
      </c>
      <c r="AF41" s="58" t="s">
        <v>476</v>
      </c>
      <c r="AG41" s="58" t="s">
        <v>475</v>
      </c>
      <c r="AH41" s="58" t="s">
        <v>476</v>
      </c>
      <c r="AI41" s="58" t="s">
        <v>475</v>
      </c>
      <c r="AJ41" s="58" t="s">
        <v>476</v>
      </c>
      <c r="AK41" s="58" t="s">
        <v>476</v>
      </c>
      <c r="AL41" s="58" t="s">
        <v>476</v>
      </c>
      <c r="AM41" s="58" t="s">
        <v>476</v>
      </c>
      <c r="AN41" s="58" t="s">
        <v>476</v>
      </c>
      <c r="AO41" s="58" t="s">
        <v>477</v>
      </c>
    </row>
    <row r="42" spans="2:41">
      <c r="B42" s="56"/>
      <c r="C42" s="64" t="s">
        <v>513</v>
      </c>
      <c r="D42" s="67">
        <v>25</v>
      </c>
      <c r="E42" s="58">
        <f t="shared" si="0"/>
        <v>37.399966915854002</v>
      </c>
      <c r="F42" s="67">
        <v>599.09</v>
      </c>
      <c r="G42" s="67"/>
      <c r="H42" s="58">
        <v>0</v>
      </c>
      <c r="I42" s="60">
        <v>304</v>
      </c>
      <c r="J42" s="58" t="s">
        <v>475</v>
      </c>
      <c r="K42" s="61" t="s">
        <v>475</v>
      </c>
      <c r="L42" s="58" t="s">
        <v>475</v>
      </c>
      <c r="M42" s="58" t="s">
        <v>473</v>
      </c>
      <c r="N42" s="58" t="s">
        <v>475</v>
      </c>
      <c r="O42" s="58" t="s">
        <v>473</v>
      </c>
      <c r="P42" s="58" t="s">
        <v>473</v>
      </c>
      <c r="Q42" s="58" t="s">
        <v>477</v>
      </c>
      <c r="R42" s="58" t="s">
        <v>475</v>
      </c>
      <c r="S42" s="58" t="s">
        <v>477</v>
      </c>
      <c r="T42" s="61" t="s">
        <v>477</v>
      </c>
      <c r="U42" s="58" t="s">
        <v>475</v>
      </c>
      <c r="V42" s="58" t="s">
        <v>475</v>
      </c>
      <c r="W42" s="58" t="s">
        <v>473</v>
      </c>
      <c r="X42" s="58" t="s">
        <v>475</v>
      </c>
      <c r="Y42" s="58" t="s">
        <v>473</v>
      </c>
      <c r="Z42" s="58" t="s">
        <v>475</v>
      </c>
      <c r="AA42" s="58" t="s">
        <v>475</v>
      </c>
      <c r="AB42" s="58" t="s">
        <v>473</v>
      </c>
      <c r="AC42" s="58" t="s">
        <v>473</v>
      </c>
      <c r="AD42" s="58" t="s">
        <v>473</v>
      </c>
      <c r="AE42" s="58" t="s">
        <v>474</v>
      </c>
      <c r="AF42" s="58" t="s">
        <v>475</v>
      </c>
      <c r="AG42" s="58" t="s">
        <v>475</v>
      </c>
      <c r="AH42" s="58" t="s">
        <v>473</v>
      </c>
      <c r="AI42" s="58" t="s">
        <v>475</v>
      </c>
      <c r="AJ42" s="58" t="s">
        <v>475</v>
      </c>
      <c r="AK42" s="58" t="s">
        <v>473</v>
      </c>
      <c r="AL42" s="58" t="s">
        <v>474</v>
      </c>
      <c r="AM42" s="58" t="s">
        <v>475</v>
      </c>
      <c r="AN42" s="58" t="s">
        <v>473</v>
      </c>
      <c r="AO42" s="58" t="s">
        <v>475</v>
      </c>
    </row>
    <row r="43" spans="2:41">
      <c r="B43" s="56"/>
      <c r="C43" s="64" t="s">
        <v>514</v>
      </c>
      <c r="D43" s="68">
        <v>20</v>
      </c>
      <c r="E43" s="58">
        <f t="shared" si="0"/>
        <v>54.911634143759997</v>
      </c>
      <c r="F43" s="68">
        <v>879.6</v>
      </c>
      <c r="G43" s="68"/>
      <c r="H43" s="58">
        <v>0</v>
      </c>
      <c r="I43" s="59" t="s">
        <v>430</v>
      </c>
      <c r="J43" s="58" t="s">
        <v>473</v>
      </c>
      <c r="K43" s="61" t="s">
        <v>473</v>
      </c>
      <c r="L43" s="58" t="s">
        <v>477</v>
      </c>
      <c r="M43" s="58" t="s">
        <v>473</v>
      </c>
      <c r="N43" s="58" t="s">
        <v>475</v>
      </c>
      <c r="O43" s="58" t="s">
        <v>473</v>
      </c>
      <c r="P43" s="58" t="s">
        <v>473</v>
      </c>
      <c r="Q43" s="58" t="s">
        <v>475</v>
      </c>
      <c r="R43" s="58" t="s">
        <v>475</v>
      </c>
      <c r="S43" s="58" t="s">
        <v>477</v>
      </c>
      <c r="T43" s="61" t="s">
        <v>477</v>
      </c>
      <c r="U43" s="58" t="s">
        <v>475</v>
      </c>
      <c r="V43" s="58" t="s">
        <v>475</v>
      </c>
      <c r="W43" s="58" t="s">
        <v>477</v>
      </c>
      <c r="X43" s="58" t="s">
        <v>475</v>
      </c>
      <c r="Y43" s="58" t="s">
        <v>476</v>
      </c>
      <c r="Z43" s="58" t="s">
        <v>475</v>
      </c>
      <c r="AA43" s="58" t="s">
        <v>475</v>
      </c>
      <c r="AB43" s="58" t="s">
        <v>474</v>
      </c>
      <c r="AC43" s="58" t="s">
        <v>477</v>
      </c>
      <c r="AD43" s="58" t="s">
        <v>476</v>
      </c>
      <c r="AE43" s="58" t="s">
        <v>475</v>
      </c>
      <c r="AF43" s="58" t="s">
        <v>475</v>
      </c>
      <c r="AG43" s="58" t="s">
        <v>475</v>
      </c>
      <c r="AH43" s="58" t="s">
        <v>473</v>
      </c>
      <c r="AI43" s="58" t="s">
        <v>475</v>
      </c>
      <c r="AJ43" s="58" t="s">
        <v>475</v>
      </c>
      <c r="AK43" s="58" t="s">
        <v>476</v>
      </c>
      <c r="AL43" s="58" t="s">
        <v>474</v>
      </c>
      <c r="AM43" s="58" t="s">
        <v>476</v>
      </c>
      <c r="AN43" s="58" t="s">
        <v>476</v>
      </c>
      <c r="AO43" s="58" t="s">
        <v>475</v>
      </c>
    </row>
    <row r="44" spans="2:41">
      <c r="B44" s="56"/>
      <c r="C44" s="65" t="s">
        <v>515</v>
      </c>
      <c r="D44" s="66">
        <v>20</v>
      </c>
      <c r="E44" s="58">
        <f t="shared" si="0"/>
        <v>55.311173091599997</v>
      </c>
      <c r="F44" s="66">
        <v>886</v>
      </c>
      <c r="G44" s="66"/>
      <c r="H44" s="59">
        <v>0</v>
      </c>
      <c r="I44" s="60" t="s">
        <v>504</v>
      </c>
      <c r="J44" s="69" t="s">
        <v>473</v>
      </c>
      <c r="K44" s="71" t="s">
        <v>473</v>
      </c>
      <c r="L44" s="69" t="s">
        <v>473</v>
      </c>
      <c r="M44" s="69" t="s">
        <v>473</v>
      </c>
      <c r="N44" s="69" t="s">
        <v>473</v>
      </c>
      <c r="O44" s="58" t="s">
        <v>473</v>
      </c>
      <c r="P44" s="58" t="s">
        <v>475</v>
      </c>
      <c r="Q44" s="58" t="s">
        <v>475</v>
      </c>
      <c r="R44" s="58" t="s">
        <v>473</v>
      </c>
      <c r="S44" s="58" t="s">
        <v>473</v>
      </c>
      <c r="T44" s="61" t="s">
        <v>475</v>
      </c>
      <c r="U44" s="58" t="s">
        <v>477</v>
      </c>
      <c r="V44" s="58" t="s">
        <v>476</v>
      </c>
      <c r="W44" s="58" t="s">
        <v>476</v>
      </c>
      <c r="X44" s="58" t="s">
        <v>475</v>
      </c>
      <c r="Y44" s="58" t="s">
        <v>476</v>
      </c>
      <c r="Z44" s="58" t="s">
        <v>475</v>
      </c>
      <c r="AA44" s="58" t="s">
        <v>473</v>
      </c>
      <c r="AB44" s="58" t="s">
        <v>473</v>
      </c>
      <c r="AC44" s="58" t="s">
        <v>477</v>
      </c>
      <c r="AD44" s="58" t="s">
        <v>476</v>
      </c>
      <c r="AE44" s="58" t="s">
        <v>475</v>
      </c>
      <c r="AF44" s="58" t="s">
        <v>475</v>
      </c>
      <c r="AG44" s="58" t="s">
        <v>475</v>
      </c>
      <c r="AH44" s="58" t="s">
        <v>473</v>
      </c>
      <c r="AI44" s="58" t="s">
        <v>476</v>
      </c>
      <c r="AJ44" s="58" t="s">
        <v>474</v>
      </c>
      <c r="AK44" s="58" t="s">
        <v>476</v>
      </c>
      <c r="AL44" s="58" t="s">
        <v>476</v>
      </c>
      <c r="AM44" s="58" t="s">
        <v>474</v>
      </c>
      <c r="AN44" s="58" t="s">
        <v>476</v>
      </c>
      <c r="AO44" s="58" t="s">
        <v>475</v>
      </c>
    </row>
    <row r="45" spans="2:41">
      <c r="B45" s="56"/>
      <c r="C45" s="64" t="s">
        <v>516</v>
      </c>
      <c r="D45" s="68">
        <v>20</v>
      </c>
      <c r="E45" s="58">
        <f t="shared" si="0"/>
        <v>59.868414215400001</v>
      </c>
      <c r="F45" s="68">
        <v>959</v>
      </c>
      <c r="G45" s="68">
        <v>1.61</v>
      </c>
      <c r="H45" s="58">
        <v>0</v>
      </c>
      <c r="I45" s="60">
        <v>316</v>
      </c>
      <c r="J45" s="58" t="s">
        <v>474</v>
      </c>
      <c r="K45" s="61" t="s">
        <v>474</v>
      </c>
      <c r="L45" s="58" t="s">
        <v>475</v>
      </c>
      <c r="M45" s="58" t="s">
        <v>475</v>
      </c>
      <c r="N45" s="58" t="s">
        <v>474</v>
      </c>
      <c r="O45" s="69" t="s">
        <v>473</v>
      </c>
      <c r="P45" s="69" t="s">
        <v>473</v>
      </c>
      <c r="Q45" s="69" t="s">
        <v>473</v>
      </c>
      <c r="R45" s="69" t="s">
        <v>473</v>
      </c>
      <c r="S45" s="69" t="s">
        <v>473</v>
      </c>
      <c r="T45" s="71" t="s">
        <v>473</v>
      </c>
      <c r="U45" s="69" t="s">
        <v>473</v>
      </c>
      <c r="V45" s="69" t="s">
        <v>473</v>
      </c>
      <c r="W45" s="69" t="s">
        <v>473</v>
      </c>
      <c r="X45" s="69" t="s">
        <v>473</v>
      </c>
      <c r="Y45" s="69" t="s">
        <v>473</v>
      </c>
      <c r="Z45" s="69" t="s">
        <v>473</v>
      </c>
      <c r="AA45" s="69" t="s">
        <v>473</v>
      </c>
      <c r="AB45" s="69" t="s">
        <v>473</v>
      </c>
      <c r="AC45" s="69" t="s">
        <v>473</v>
      </c>
      <c r="AD45" s="69" t="s">
        <v>473</v>
      </c>
      <c r="AE45" s="69" t="s">
        <v>473</v>
      </c>
      <c r="AF45" s="69" t="s">
        <v>473</v>
      </c>
      <c r="AG45" s="69" t="s">
        <v>473</v>
      </c>
      <c r="AH45" s="69" t="s">
        <v>473</v>
      </c>
      <c r="AI45" s="69" t="s">
        <v>473</v>
      </c>
      <c r="AJ45" s="69" t="s">
        <v>473</v>
      </c>
      <c r="AK45" s="69" t="s">
        <v>473</v>
      </c>
      <c r="AL45" s="69" t="s">
        <v>473</v>
      </c>
      <c r="AM45" s="69" t="s">
        <v>473</v>
      </c>
      <c r="AN45" s="69" t="s">
        <v>473</v>
      </c>
      <c r="AO45" s="69" t="s">
        <v>473</v>
      </c>
    </row>
    <row r="46" spans="2:41">
      <c r="B46" s="56"/>
      <c r="C46" s="65" t="s">
        <v>517</v>
      </c>
      <c r="D46" s="66">
        <v>25</v>
      </c>
      <c r="E46" s="58">
        <f t="shared" si="0"/>
        <v>57.496151712599996</v>
      </c>
      <c r="F46" s="66">
        <v>921</v>
      </c>
      <c r="G46" s="66"/>
      <c r="H46" s="59">
        <v>0</v>
      </c>
      <c r="I46" s="60">
        <v>304</v>
      </c>
      <c r="J46" s="58" t="s">
        <v>474</v>
      </c>
      <c r="K46" s="61" t="s">
        <v>475</v>
      </c>
      <c r="L46" s="58" t="s">
        <v>474</v>
      </c>
      <c r="M46" s="58" t="s">
        <v>475</v>
      </c>
      <c r="N46" s="58" t="s">
        <v>475</v>
      </c>
      <c r="O46" s="58" t="s">
        <v>475</v>
      </c>
      <c r="P46" s="58" t="s">
        <v>475</v>
      </c>
      <c r="Q46" s="58" t="s">
        <v>477</v>
      </c>
      <c r="R46" s="58" t="s">
        <v>473</v>
      </c>
      <c r="S46" s="58" t="s">
        <v>476</v>
      </c>
      <c r="T46" s="61" t="s">
        <v>473</v>
      </c>
      <c r="U46" s="58" t="s">
        <v>475</v>
      </c>
      <c r="V46" s="58" t="s">
        <v>474</v>
      </c>
      <c r="W46" s="58" t="s">
        <v>473</v>
      </c>
      <c r="X46" s="58" t="s">
        <v>475</v>
      </c>
      <c r="Y46" s="58" t="s">
        <v>475</v>
      </c>
      <c r="Z46" s="58" t="s">
        <v>477</v>
      </c>
      <c r="AA46" s="58" t="s">
        <v>476</v>
      </c>
      <c r="AB46" s="58" t="s">
        <v>476</v>
      </c>
      <c r="AC46" s="58" t="s">
        <v>473</v>
      </c>
      <c r="AD46" s="58" t="s">
        <v>475</v>
      </c>
      <c r="AE46" s="58" t="s">
        <v>473</v>
      </c>
      <c r="AF46" s="58" t="s">
        <v>475</v>
      </c>
      <c r="AG46" s="58" t="s">
        <v>476</v>
      </c>
      <c r="AH46" s="58" t="s">
        <v>473</v>
      </c>
      <c r="AI46" s="58" t="s">
        <v>476</v>
      </c>
      <c r="AJ46" s="58" t="s">
        <v>476</v>
      </c>
      <c r="AK46" s="58" t="s">
        <v>473</v>
      </c>
      <c r="AL46" s="58" t="s">
        <v>476</v>
      </c>
      <c r="AM46" s="58" t="s">
        <v>474</v>
      </c>
      <c r="AN46" s="58" t="s">
        <v>473</v>
      </c>
      <c r="AO46" s="58" t="s">
        <v>475</v>
      </c>
    </row>
    <row r="47" spans="2:41">
      <c r="B47" s="56"/>
      <c r="C47" s="65" t="s">
        <v>518</v>
      </c>
      <c r="D47" s="66">
        <v>20</v>
      </c>
      <c r="E47" s="58">
        <f t="shared" si="0"/>
        <v>67.297341526799997</v>
      </c>
      <c r="F47" s="66">
        <v>1078</v>
      </c>
      <c r="G47" s="66">
        <v>11.3</v>
      </c>
      <c r="H47" s="59">
        <v>0</v>
      </c>
      <c r="I47" s="59" t="s">
        <v>430</v>
      </c>
      <c r="J47" s="69" t="s">
        <v>473</v>
      </c>
      <c r="K47" s="61" t="s">
        <v>474</v>
      </c>
      <c r="L47" s="58" t="s">
        <v>474</v>
      </c>
      <c r="M47" s="69" t="s">
        <v>473</v>
      </c>
      <c r="N47" s="58" t="s">
        <v>475</v>
      </c>
      <c r="O47" s="58" t="s">
        <v>473</v>
      </c>
      <c r="P47" s="58" t="s">
        <v>475</v>
      </c>
      <c r="Q47" s="58" t="s">
        <v>474</v>
      </c>
      <c r="R47" s="58" t="s">
        <v>473</v>
      </c>
      <c r="S47" s="58" t="s">
        <v>476</v>
      </c>
      <c r="T47" s="61" t="s">
        <v>473</v>
      </c>
      <c r="U47" s="58" t="s">
        <v>475</v>
      </c>
      <c r="V47" s="58" t="s">
        <v>475</v>
      </c>
      <c r="W47" s="58" t="s">
        <v>473</v>
      </c>
      <c r="X47" s="58" t="s">
        <v>475</v>
      </c>
      <c r="Y47" s="58" t="s">
        <v>475</v>
      </c>
      <c r="Z47" s="58" t="s">
        <v>475</v>
      </c>
      <c r="AA47" s="58" t="s">
        <v>475</v>
      </c>
      <c r="AB47" s="58" t="s">
        <v>473</v>
      </c>
      <c r="AC47" s="58" t="s">
        <v>474</v>
      </c>
      <c r="AD47" s="58" t="s">
        <v>475</v>
      </c>
      <c r="AE47" s="58" t="s">
        <v>473</v>
      </c>
      <c r="AF47" s="58" t="s">
        <v>475</v>
      </c>
      <c r="AG47" s="58" t="s">
        <v>475</v>
      </c>
      <c r="AH47" s="58" t="s">
        <v>473</v>
      </c>
      <c r="AI47" s="58" t="s">
        <v>475</v>
      </c>
      <c r="AJ47" s="58" t="s">
        <v>474</v>
      </c>
      <c r="AK47" s="58" t="s">
        <v>474</v>
      </c>
      <c r="AL47" s="58" t="s">
        <v>475</v>
      </c>
      <c r="AM47" s="58" t="s">
        <v>475</v>
      </c>
      <c r="AN47" s="58" t="s">
        <v>475</v>
      </c>
      <c r="AO47" s="58" t="s">
        <v>475</v>
      </c>
    </row>
    <row r="48" spans="2:41">
      <c r="B48" s="56"/>
      <c r="C48" s="57" t="s">
        <v>519</v>
      </c>
      <c r="D48" s="69">
        <v>0</v>
      </c>
      <c r="E48" s="58">
        <f t="shared" si="0"/>
        <v>1.1861312514E-4</v>
      </c>
      <c r="F48" s="67">
        <v>1.9E-3</v>
      </c>
      <c r="G48" s="67"/>
      <c r="H48" s="58">
        <v>0</v>
      </c>
      <c r="I48" s="60">
        <v>304</v>
      </c>
      <c r="J48" s="58" t="s">
        <v>473</v>
      </c>
      <c r="K48" s="61" t="s">
        <v>475</v>
      </c>
      <c r="L48" s="58" t="s">
        <v>475</v>
      </c>
      <c r="M48" s="58" t="s">
        <v>473</v>
      </c>
      <c r="N48" s="58" t="s">
        <v>477</v>
      </c>
      <c r="O48" s="58" t="s">
        <v>475</v>
      </c>
      <c r="P48" s="69" t="s">
        <v>473</v>
      </c>
      <c r="Q48" s="58" t="s">
        <v>474</v>
      </c>
      <c r="R48" s="58" t="s">
        <v>476</v>
      </c>
      <c r="S48" s="58" t="s">
        <v>476</v>
      </c>
      <c r="T48" s="72" t="s">
        <v>475</v>
      </c>
      <c r="U48" s="69" t="s">
        <v>473</v>
      </c>
      <c r="V48" s="58" t="s">
        <v>476</v>
      </c>
      <c r="W48" s="58" t="s">
        <v>474</v>
      </c>
      <c r="X48" s="58" t="s">
        <v>475</v>
      </c>
      <c r="Y48" s="58" t="s">
        <v>476</v>
      </c>
      <c r="Z48" s="69" t="s">
        <v>473</v>
      </c>
      <c r="AA48" s="58" t="s">
        <v>476</v>
      </c>
      <c r="AB48" s="69" t="s">
        <v>473</v>
      </c>
      <c r="AC48" s="69" t="s">
        <v>473</v>
      </c>
      <c r="AD48" s="58" t="s">
        <v>474</v>
      </c>
      <c r="AE48" s="58" t="s">
        <v>475</v>
      </c>
      <c r="AF48" s="69" t="s">
        <v>473</v>
      </c>
      <c r="AG48" s="58" t="s">
        <v>475</v>
      </c>
      <c r="AH48" s="69" t="s">
        <v>473</v>
      </c>
      <c r="AI48" s="58" t="s">
        <v>475</v>
      </c>
      <c r="AJ48" s="58" t="s">
        <v>476</v>
      </c>
      <c r="AK48" s="58" t="s">
        <v>476</v>
      </c>
      <c r="AL48" s="69" t="s">
        <v>473</v>
      </c>
      <c r="AM48" s="58" t="s">
        <v>474</v>
      </c>
      <c r="AN48" s="58" t="s">
        <v>476</v>
      </c>
      <c r="AO48" s="69" t="s">
        <v>473</v>
      </c>
    </row>
    <row r="49" spans="2:41">
      <c r="B49" s="56"/>
      <c r="C49" s="64" t="s">
        <v>520</v>
      </c>
      <c r="D49" s="68">
        <v>25</v>
      </c>
      <c r="E49" s="58">
        <f t="shared" si="0"/>
        <v>78.719785477781997</v>
      </c>
      <c r="F49" s="68">
        <v>1260.97</v>
      </c>
      <c r="G49" s="68"/>
      <c r="H49" s="58">
        <v>0</v>
      </c>
      <c r="I49" s="60">
        <v>316</v>
      </c>
      <c r="J49" s="58" t="s">
        <v>473</v>
      </c>
      <c r="K49" s="61" t="s">
        <v>474</v>
      </c>
      <c r="L49" s="58" t="s">
        <v>475</v>
      </c>
      <c r="M49" s="58" t="s">
        <v>473</v>
      </c>
      <c r="N49" s="58" t="s">
        <v>477</v>
      </c>
      <c r="O49" s="58" t="s">
        <v>473</v>
      </c>
      <c r="P49" s="58" t="s">
        <v>475</v>
      </c>
      <c r="Q49" s="58" t="s">
        <v>477</v>
      </c>
      <c r="R49" s="58" t="s">
        <v>477</v>
      </c>
      <c r="S49" s="58" t="s">
        <v>477</v>
      </c>
      <c r="T49" s="61" t="s">
        <v>473</v>
      </c>
      <c r="U49" s="58" t="s">
        <v>473</v>
      </c>
      <c r="V49" s="58" t="s">
        <v>473</v>
      </c>
      <c r="W49" s="58" t="s">
        <v>473</v>
      </c>
      <c r="X49" s="58" t="s">
        <v>475</v>
      </c>
      <c r="Y49" s="58" t="s">
        <v>473</v>
      </c>
      <c r="Z49" s="58" t="s">
        <v>473</v>
      </c>
      <c r="AA49" s="58" t="s">
        <v>473</v>
      </c>
      <c r="AB49" s="58" t="s">
        <v>473</v>
      </c>
      <c r="AC49" s="58" t="s">
        <v>473</v>
      </c>
      <c r="AD49" s="58" t="s">
        <v>473</v>
      </c>
      <c r="AE49" s="58" t="s">
        <v>473</v>
      </c>
      <c r="AF49" s="58" t="s">
        <v>475</v>
      </c>
      <c r="AG49" s="58" t="s">
        <v>475</v>
      </c>
      <c r="AH49" s="58" t="s">
        <v>473</v>
      </c>
      <c r="AI49" s="58" t="s">
        <v>473</v>
      </c>
      <c r="AJ49" s="58" t="s">
        <v>473</v>
      </c>
      <c r="AK49" s="58" t="s">
        <v>473</v>
      </c>
      <c r="AL49" s="58" t="s">
        <v>473</v>
      </c>
      <c r="AM49" s="58" t="s">
        <v>473</v>
      </c>
      <c r="AN49" s="58" t="s">
        <v>473</v>
      </c>
      <c r="AO49" s="58" t="s">
        <v>473</v>
      </c>
    </row>
    <row r="50" spans="2:41">
      <c r="B50" s="56"/>
      <c r="C50" s="57" t="s">
        <v>521</v>
      </c>
      <c r="D50" s="73">
        <v>0</v>
      </c>
      <c r="E50" s="58">
        <f t="shared" si="0"/>
        <v>7.4913552719999997E-5</v>
      </c>
      <c r="F50" s="68">
        <v>1.1999999999999999E-3</v>
      </c>
      <c r="G50" s="68"/>
      <c r="H50" s="58">
        <v>0</v>
      </c>
      <c r="I50" s="60">
        <v>304</v>
      </c>
      <c r="J50" s="58" t="s">
        <v>473</v>
      </c>
      <c r="K50" s="61" t="s">
        <v>475</v>
      </c>
      <c r="L50" s="58" t="s">
        <v>475</v>
      </c>
      <c r="M50" s="58" t="s">
        <v>473</v>
      </c>
      <c r="N50" s="58" t="s">
        <v>475</v>
      </c>
      <c r="O50" s="58" t="s">
        <v>473</v>
      </c>
      <c r="P50" s="58" t="s">
        <v>473</v>
      </c>
      <c r="Q50" s="58" t="s">
        <v>477</v>
      </c>
      <c r="R50" s="58" t="s">
        <v>477</v>
      </c>
      <c r="S50" s="58" t="s">
        <v>474</v>
      </c>
      <c r="T50" s="61" t="s">
        <v>477</v>
      </c>
      <c r="U50" s="58" t="s">
        <v>473</v>
      </c>
      <c r="V50" s="58" t="s">
        <v>476</v>
      </c>
      <c r="W50" s="58" t="s">
        <v>477</v>
      </c>
      <c r="X50" s="58" t="s">
        <v>475</v>
      </c>
      <c r="Y50" s="58" t="s">
        <v>476</v>
      </c>
      <c r="Z50" s="58" t="s">
        <v>475</v>
      </c>
      <c r="AA50" s="58" t="s">
        <v>475</v>
      </c>
      <c r="AB50" s="58" t="s">
        <v>473</v>
      </c>
      <c r="AC50" s="58" t="s">
        <v>476</v>
      </c>
      <c r="AD50" s="58" t="s">
        <v>476</v>
      </c>
      <c r="AE50" s="58" t="s">
        <v>475</v>
      </c>
      <c r="AF50" s="58" t="s">
        <v>475</v>
      </c>
      <c r="AG50" s="58" t="s">
        <v>474</v>
      </c>
      <c r="AH50" s="58" t="s">
        <v>473</v>
      </c>
      <c r="AI50" s="58" t="s">
        <v>475</v>
      </c>
      <c r="AJ50" s="58" t="s">
        <v>476</v>
      </c>
      <c r="AK50" s="58" t="s">
        <v>473</v>
      </c>
      <c r="AL50" s="58" t="s">
        <v>476</v>
      </c>
      <c r="AM50" s="58" t="s">
        <v>476</v>
      </c>
      <c r="AN50" s="58" t="s">
        <v>476</v>
      </c>
      <c r="AO50" s="58" t="s">
        <v>475</v>
      </c>
    </row>
    <row r="51" spans="2:41">
      <c r="B51" s="56"/>
      <c r="C51" s="64" t="s">
        <v>522</v>
      </c>
      <c r="D51" s="67">
        <v>20</v>
      </c>
      <c r="E51" s="58">
        <f t="shared" si="0"/>
        <v>99.572597157000004</v>
      </c>
      <c r="F51" s="67">
        <v>1595</v>
      </c>
      <c r="G51" s="67">
        <v>0.61199999999999999</v>
      </c>
      <c r="H51" s="58">
        <v>0</v>
      </c>
      <c r="I51" s="60">
        <v>304</v>
      </c>
      <c r="J51" s="58" t="s">
        <v>474</v>
      </c>
      <c r="K51" s="61" t="s">
        <v>474</v>
      </c>
      <c r="L51" s="58" t="s">
        <v>474</v>
      </c>
      <c r="M51" s="58" t="s">
        <v>475</v>
      </c>
      <c r="N51" s="58" t="s">
        <v>477</v>
      </c>
      <c r="O51" s="58" t="s">
        <v>473</v>
      </c>
      <c r="P51" s="58" t="s">
        <v>473</v>
      </c>
      <c r="Q51" s="58" t="s">
        <v>473</v>
      </c>
      <c r="R51" s="58" t="s">
        <v>473</v>
      </c>
      <c r="S51" s="58" t="s">
        <v>473</v>
      </c>
      <c r="T51" s="61" t="s">
        <v>473</v>
      </c>
      <c r="U51" s="58" t="s">
        <v>473</v>
      </c>
      <c r="V51" s="58" t="s">
        <v>475</v>
      </c>
      <c r="W51" s="58" t="s">
        <v>473</v>
      </c>
      <c r="X51" s="58" t="s">
        <v>473</v>
      </c>
      <c r="Y51" s="58" t="s">
        <v>474</v>
      </c>
      <c r="Z51" s="58" t="s">
        <v>475</v>
      </c>
      <c r="AA51" s="58" t="s">
        <v>475</v>
      </c>
      <c r="AB51" s="58" t="s">
        <v>473</v>
      </c>
      <c r="AC51" s="58" t="s">
        <v>474</v>
      </c>
      <c r="AD51" s="58" t="s">
        <v>475</v>
      </c>
      <c r="AE51" s="58" t="s">
        <v>473</v>
      </c>
      <c r="AF51" s="58" t="s">
        <v>475</v>
      </c>
      <c r="AG51" s="58" t="s">
        <v>475</v>
      </c>
      <c r="AH51" s="58" t="s">
        <v>473</v>
      </c>
      <c r="AI51" s="58" t="s">
        <v>475</v>
      </c>
      <c r="AJ51" s="58" t="s">
        <v>475</v>
      </c>
      <c r="AK51" s="58" t="s">
        <v>474</v>
      </c>
      <c r="AL51" s="58" t="s">
        <v>474</v>
      </c>
      <c r="AM51" s="58" t="s">
        <v>475</v>
      </c>
      <c r="AN51" s="58" t="s">
        <v>477</v>
      </c>
      <c r="AO51" s="58" t="s">
        <v>475</v>
      </c>
    </row>
    <row r="52" spans="2:41">
      <c r="B52" s="56"/>
      <c r="C52" s="57" t="s">
        <v>523</v>
      </c>
      <c r="D52" s="67">
        <v>4</v>
      </c>
      <c r="E52" s="58">
        <f t="shared" si="0"/>
        <v>62.427960599999999</v>
      </c>
      <c r="F52" s="67">
        <v>1000</v>
      </c>
      <c r="G52" s="67"/>
      <c r="H52" s="58">
        <v>0</v>
      </c>
      <c r="I52" s="60">
        <v>304</v>
      </c>
      <c r="J52" s="58" t="s">
        <v>474</v>
      </c>
      <c r="K52" s="61" t="s">
        <v>475</v>
      </c>
      <c r="L52" s="58" t="s">
        <v>475</v>
      </c>
      <c r="M52" s="58" t="s">
        <v>475</v>
      </c>
      <c r="N52" s="58" t="s">
        <v>475</v>
      </c>
      <c r="O52" s="58" t="s">
        <v>475</v>
      </c>
      <c r="P52" s="58" t="s">
        <v>475</v>
      </c>
      <c r="Q52" s="58" t="s">
        <v>477</v>
      </c>
      <c r="R52" s="58" t="s">
        <v>475</v>
      </c>
      <c r="S52" s="58" t="s">
        <v>477</v>
      </c>
      <c r="T52" s="61" t="s">
        <v>476</v>
      </c>
      <c r="U52" s="58" t="s">
        <v>475</v>
      </c>
      <c r="V52" s="58" t="s">
        <v>477</v>
      </c>
      <c r="W52" s="58" t="s">
        <v>477</v>
      </c>
      <c r="X52" s="58" t="s">
        <v>475</v>
      </c>
      <c r="Y52" s="58" t="s">
        <v>476</v>
      </c>
      <c r="Z52" s="58" t="s">
        <v>475</v>
      </c>
      <c r="AA52" s="58" t="s">
        <v>475</v>
      </c>
      <c r="AB52" s="58" t="s">
        <v>476</v>
      </c>
      <c r="AC52" s="58" t="s">
        <v>476</v>
      </c>
      <c r="AD52" s="58" t="s">
        <v>476</v>
      </c>
      <c r="AE52" s="58" t="s">
        <v>477</v>
      </c>
      <c r="AF52" s="58" t="s">
        <v>475</v>
      </c>
      <c r="AG52" s="58" t="s">
        <v>475</v>
      </c>
      <c r="AH52" s="58" t="s">
        <v>475</v>
      </c>
      <c r="AI52" s="58" t="s">
        <v>475</v>
      </c>
      <c r="AJ52" s="58" t="s">
        <v>477</v>
      </c>
      <c r="AK52" s="58" t="s">
        <v>477</v>
      </c>
      <c r="AL52" s="58" t="s">
        <v>476</v>
      </c>
      <c r="AM52" s="58" t="s">
        <v>473</v>
      </c>
      <c r="AN52" s="58" t="s">
        <v>476</v>
      </c>
      <c r="AO52" s="58" t="s">
        <v>477</v>
      </c>
    </row>
    <row r="53" spans="2:41">
      <c r="B53" s="56"/>
      <c r="C53" s="65" t="s">
        <v>524</v>
      </c>
      <c r="D53" s="66">
        <v>25</v>
      </c>
      <c r="E53" s="58">
        <f t="shared" si="0"/>
        <v>53.500762234199996</v>
      </c>
      <c r="F53" s="66">
        <v>857</v>
      </c>
      <c r="G53" s="66"/>
      <c r="H53" s="59">
        <v>0</v>
      </c>
      <c r="I53" s="60" t="s">
        <v>504</v>
      </c>
      <c r="J53" s="69" t="s">
        <v>473</v>
      </c>
      <c r="K53" s="71" t="s">
        <v>473</v>
      </c>
      <c r="L53" s="69" t="s">
        <v>473</v>
      </c>
      <c r="M53" s="69" t="s">
        <v>473</v>
      </c>
      <c r="N53" s="69" t="s">
        <v>473</v>
      </c>
      <c r="O53" s="58" t="s">
        <v>473</v>
      </c>
      <c r="P53" s="58" t="s">
        <v>473</v>
      </c>
      <c r="Q53" s="58" t="s">
        <v>474</v>
      </c>
      <c r="R53" s="58" t="s">
        <v>473</v>
      </c>
      <c r="S53" s="58" t="s">
        <v>476</v>
      </c>
      <c r="T53" s="61" t="s">
        <v>473</v>
      </c>
      <c r="U53" s="58" t="s">
        <v>473</v>
      </c>
      <c r="V53" s="58" t="s">
        <v>475</v>
      </c>
      <c r="W53" s="58" t="s">
        <v>473</v>
      </c>
      <c r="X53" s="58" t="s">
        <v>473</v>
      </c>
      <c r="Y53" s="58" t="s">
        <v>475</v>
      </c>
      <c r="Z53" s="58" t="s">
        <v>475</v>
      </c>
      <c r="AA53" s="58" t="s">
        <v>475</v>
      </c>
      <c r="AB53" s="58" t="s">
        <v>473</v>
      </c>
      <c r="AC53" s="58" t="s">
        <v>473</v>
      </c>
      <c r="AD53" s="58" t="s">
        <v>475</v>
      </c>
      <c r="AE53" s="58" t="s">
        <v>473</v>
      </c>
      <c r="AF53" s="58" t="s">
        <v>475</v>
      </c>
      <c r="AG53" s="58" t="s">
        <v>475</v>
      </c>
      <c r="AH53" s="58" t="s">
        <v>473</v>
      </c>
      <c r="AI53" s="58" t="s">
        <v>475</v>
      </c>
      <c r="AJ53" s="58" t="s">
        <v>475</v>
      </c>
      <c r="AK53" s="58" t="s">
        <v>473</v>
      </c>
      <c r="AL53" s="58" t="s">
        <v>475</v>
      </c>
      <c r="AM53" s="58" t="s">
        <v>475</v>
      </c>
      <c r="AN53" s="58" t="s">
        <v>473</v>
      </c>
      <c r="AO53" s="58" t="s">
        <v>475</v>
      </c>
    </row>
    <row r="54" spans="2:41">
      <c r="B54" s="56"/>
      <c r="C54" s="57" t="s">
        <v>525</v>
      </c>
      <c r="D54" s="67">
        <v>4</v>
      </c>
      <c r="E54" s="58">
        <f t="shared" si="0"/>
        <v>62.427960599999999</v>
      </c>
      <c r="F54" s="67">
        <v>1000</v>
      </c>
      <c r="G54" s="67"/>
      <c r="H54" s="58">
        <v>0</v>
      </c>
      <c r="I54" s="60" t="s">
        <v>504</v>
      </c>
      <c r="J54" s="58" t="s">
        <v>473</v>
      </c>
      <c r="K54" s="61" t="s">
        <v>476</v>
      </c>
      <c r="L54" s="58" t="s">
        <v>476</v>
      </c>
      <c r="M54" s="58" t="s">
        <v>473</v>
      </c>
      <c r="N54" s="58" t="s">
        <v>473</v>
      </c>
      <c r="O54" s="69" t="s">
        <v>473</v>
      </c>
      <c r="P54" s="69" t="s">
        <v>473</v>
      </c>
      <c r="Q54" s="69" t="s">
        <v>473</v>
      </c>
      <c r="R54" s="69" t="s">
        <v>473</v>
      </c>
      <c r="S54" s="69" t="s">
        <v>473</v>
      </c>
      <c r="T54" s="71" t="s">
        <v>473</v>
      </c>
      <c r="U54" s="69" t="s">
        <v>473</v>
      </c>
      <c r="V54" s="69" t="s">
        <v>473</v>
      </c>
      <c r="W54" s="69" t="s">
        <v>473</v>
      </c>
      <c r="X54" s="69" t="s">
        <v>473</v>
      </c>
      <c r="Y54" s="69" t="s">
        <v>473</v>
      </c>
      <c r="Z54" s="69" t="s">
        <v>473</v>
      </c>
      <c r="AA54" s="69" t="s">
        <v>473</v>
      </c>
      <c r="AB54" s="69" t="s">
        <v>473</v>
      </c>
      <c r="AC54" s="69" t="s">
        <v>473</v>
      </c>
      <c r="AD54" s="69" t="s">
        <v>473</v>
      </c>
      <c r="AE54" s="69" t="s">
        <v>473</v>
      </c>
      <c r="AF54" s="69" t="s">
        <v>473</v>
      </c>
      <c r="AG54" s="69" t="s">
        <v>473</v>
      </c>
      <c r="AH54" s="69" t="s">
        <v>473</v>
      </c>
      <c r="AI54" s="69" t="s">
        <v>473</v>
      </c>
      <c r="AJ54" s="69" t="s">
        <v>473</v>
      </c>
      <c r="AK54" s="69" t="s">
        <v>473</v>
      </c>
      <c r="AL54" s="69" t="s">
        <v>473</v>
      </c>
      <c r="AM54" s="69" t="s">
        <v>473</v>
      </c>
      <c r="AN54" s="69" t="s">
        <v>473</v>
      </c>
      <c r="AO54" s="69" t="s">
        <v>473</v>
      </c>
    </row>
    <row r="55" spans="2:41">
      <c r="B55" s="56"/>
      <c r="C55" s="65" t="s">
        <v>526</v>
      </c>
      <c r="D55" s="66">
        <v>25</v>
      </c>
      <c r="E55" s="58">
        <f t="shared" si="0"/>
        <v>97.387618535999991</v>
      </c>
      <c r="F55" s="66">
        <v>1560</v>
      </c>
      <c r="G55" s="66"/>
      <c r="H55" s="59">
        <v>0</v>
      </c>
      <c r="I55" s="60" t="s">
        <v>504</v>
      </c>
      <c r="J55" s="69" t="s">
        <v>473</v>
      </c>
      <c r="K55" s="71" t="s">
        <v>473</v>
      </c>
      <c r="L55" s="69" t="s">
        <v>473</v>
      </c>
      <c r="M55" s="69" t="s">
        <v>473</v>
      </c>
      <c r="N55" s="69" t="s">
        <v>473</v>
      </c>
      <c r="O55" s="58" t="s">
        <v>473</v>
      </c>
      <c r="P55" s="58" t="s">
        <v>473</v>
      </c>
      <c r="Q55" s="58" t="s">
        <v>473</v>
      </c>
      <c r="R55" s="58" t="s">
        <v>473</v>
      </c>
      <c r="S55" s="58" t="s">
        <v>473</v>
      </c>
      <c r="T55" s="61" t="s">
        <v>473</v>
      </c>
      <c r="U55" s="58" t="s">
        <v>473</v>
      </c>
      <c r="V55" s="58" t="s">
        <v>476</v>
      </c>
      <c r="W55" s="58" t="s">
        <v>473</v>
      </c>
      <c r="X55" s="58" t="s">
        <v>475</v>
      </c>
      <c r="Y55" s="58" t="s">
        <v>473</v>
      </c>
      <c r="Z55" s="58" t="s">
        <v>473</v>
      </c>
      <c r="AA55" s="58" t="s">
        <v>473</v>
      </c>
      <c r="AB55" s="58" t="s">
        <v>473</v>
      </c>
      <c r="AC55" s="58" t="s">
        <v>473</v>
      </c>
      <c r="AD55" s="58" t="s">
        <v>473</v>
      </c>
      <c r="AE55" s="58" t="s">
        <v>473</v>
      </c>
      <c r="AF55" s="58" t="s">
        <v>473</v>
      </c>
      <c r="AG55" s="58" t="s">
        <v>473</v>
      </c>
      <c r="AH55" s="58" t="s">
        <v>473</v>
      </c>
      <c r="AI55" s="58" t="s">
        <v>473</v>
      </c>
      <c r="AJ55" s="58" t="s">
        <v>476</v>
      </c>
      <c r="AK55" s="58" t="s">
        <v>473</v>
      </c>
      <c r="AL55" s="58" t="s">
        <v>476</v>
      </c>
      <c r="AM55" s="58" t="s">
        <v>473</v>
      </c>
      <c r="AN55" s="58" t="s">
        <v>473</v>
      </c>
      <c r="AO55" s="58" t="s">
        <v>476</v>
      </c>
    </row>
    <row r="56" spans="2:41">
      <c r="B56" s="56"/>
      <c r="C56" s="57" t="s">
        <v>527</v>
      </c>
      <c r="D56" s="58"/>
      <c r="E56" s="58">
        <f t="shared" si="0"/>
        <v>0</v>
      </c>
      <c r="F56" s="58"/>
      <c r="G56" s="58"/>
      <c r="H56" s="58">
        <v>0</v>
      </c>
      <c r="I56" s="60">
        <v>304</v>
      </c>
      <c r="J56" s="58" t="s">
        <v>474</v>
      </c>
      <c r="K56" s="61" t="s">
        <v>475</v>
      </c>
      <c r="L56" s="58" t="s">
        <v>475</v>
      </c>
      <c r="M56" s="58" t="s">
        <v>473</v>
      </c>
      <c r="N56" s="58" t="s">
        <v>476</v>
      </c>
      <c r="O56" s="69" t="s">
        <v>473</v>
      </c>
      <c r="P56" s="69" t="s">
        <v>473</v>
      </c>
      <c r="Q56" s="69" t="s">
        <v>473</v>
      </c>
      <c r="R56" s="69" t="s">
        <v>473</v>
      </c>
      <c r="S56" s="69" t="s">
        <v>473</v>
      </c>
      <c r="T56" s="71" t="s">
        <v>473</v>
      </c>
      <c r="U56" s="69" t="s">
        <v>473</v>
      </c>
      <c r="V56" s="69" t="s">
        <v>473</v>
      </c>
      <c r="W56" s="69" t="s">
        <v>473</v>
      </c>
      <c r="X56" s="69" t="s">
        <v>473</v>
      </c>
      <c r="Y56" s="69" t="s">
        <v>473</v>
      </c>
      <c r="Z56" s="69" t="s">
        <v>473</v>
      </c>
      <c r="AA56" s="69" t="s">
        <v>473</v>
      </c>
      <c r="AB56" s="69" t="s">
        <v>473</v>
      </c>
      <c r="AC56" s="69" t="s">
        <v>473</v>
      </c>
      <c r="AD56" s="69" t="s">
        <v>473</v>
      </c>
      <c r="AE56" s="69" t="s">
        <v>473</v>
      </c>
      <c r="AF56" s="69" t="s">
        <v>473</v>
      </c>
      <c r="AG56" s="69" t="s">
        <v>473</v>
      </c>
      <c r="AH56" s="69" t="s">
        <v>473</v>
      </c>
      <c r="AI56" s="69" t="s">
        <v>473</v>
      </c>
      <c r="AJ56" s="69" t="s">
        <v>473</v>
      </c>
      <c r="AK56" s="69" t="s">
        <v>473</v>
      </c>
      <c r="AL56" s="69" t="s">
        <v>473</v>
      </c>
      <c r="AM56" s="69" t="s">
        <v>473</v>
      </c>
      <c r="AN56" s="69" t="s">
        <v>473</v>
      </c>
      <c r="AO56" s="69" t="s">
        <v>473</v>
      </c>
    </row>
    <row r="57" spans="2:41">
      <c r="B57" s="56"/>
      <c r="C57" s="57" t="s">
        <v>528</v>
      </c>
      <c r="D57" s="67">
        <v>4</v>
      </c>
      <c r="E57" s="58">
        <f t="shared" si="0"/>
        <v>62.427960599999999</v>
      </c>
      <c r="F57" s="67">
        <v>1000</v>
      </c>
      <c r="G57" s="67"/>
      <c r="H57" s="58">
        <v>0</v>
      </c>
      <c r="I57" s="60" t="s">
        <v>504</v>
      </c>
      <c r="J57" s="58" t="s">
        <v>476</v>
      </c>
      <c r="K57" s="61" t="s">
        <v>473</v>
      </c>
      <c r="L57" s="58" t="s">
        <v>476</v>
      </c>
      <c r="M57" s="58" t="s">
        <v>473</v>
      </c>
      <c r="N57" s="58" t="s">
        <v>476</v>
      </c>
      <c r="O57" s="58" t="s">
        <v>476</v>
      </c>
      <c r="P57" s="58" t="s">
        <v>475</v>
      </c>
      <c r="Q57" s="58" t="s">
        <v>475</v>
      </c>
      <c r="R57" s="58" t="s">
        <v>474</v>
      </c>
      <c r="S57" s="58" t="s">
        <v>475</v>
      </c>
      <c r="T57" s="61" t="s">
        <v>473</v>
      </c>
      <c r="U57" s="58" t="s">
        <v>473</v>
      </c>
      <c r="V57" s="58" t="s">
        <v>473</v>
      </c>
      <c r="W57" s="58" t="s">
        <v>473</v>
      </c>
      <c r="X57" s="58" t="s">
        <v>475</v>
      </c>
      <c r="Y57" s="58" t="s">
        <v>473</v>
      </c>
      <c r="Z57" s="58" t="s">
        <v>473</v>
      </c>
      <c r="AA57" s="58" t="s">
        <v>473</v>
      </c>
      <c r="AB57" s="58" t="s">
        <v>473</v>
      </c>
      <c r="AC57" s="58" t="s">
        <v>473</v>
      </c>
      <c r="AD57" s="58" t="s">
        <v>473</v>
      </c>
      <c r="AE57" s="58" t="s">
        <v>477</v>
      </c>
      <c r="AF57" s="58" t="s">
        <v>475</v>
      </c>
      <c r="AG57" s="58" t="s">
        <v>475</v>
      </c>
      <c r="AH57" s="58" t="s">
        <v>473</v>
      </c>
      <c r="AI57" s="58" t="s">
        <v>476</v>
      </c>
      <c r="AJ57" s="58" t="s">
        <v>473</v>
      </c>
      <c r="AK57" s="58" t="s">
        <v>473</v>
      </c>
      <c r="AL57" s="58" t="s">
        <v>476</v>
      </c>
      <c r="AM57" s="58" t="s">
        <v>473</v>
      </c>
      <c r="AN57" s="58" t="s">
        <v>476</v>
      </c>
      <c r="AO57" s="58" t="s">
        <v>476</v>
      </c>
    </row>
    <row r="58" spans="2:41">
      <c r="B58" s="56"/>
      <c r="C58" s="57" t="s">
        <v>529</v>
      </c>
      <c r="D58" s="69"/>
      <c r="E58" s="58">
        <f t="shared" si="0"/>
        <v>0</v>
      </c>
      <c r="F58" s="58"/>
      <c r="G58" s="58"/>
      <c r="H58" s="58">
        <v>0</v>
      </c>
      <c r="I58" s="60" t="s">
        <v>504</v>
      </c>
      <c r="J58" s="58" t="s">
        <v>473</v>
      </c>
      <c r="K58" s="61" t="s">
        <v>476</v>
      </c>
      <c r="L58" s="58" t="s">
        <v>476</v>
      </c>
      <c r="M58" s="58" t="s">
        <v>476</v>
      </c>
      <c r="N58" s="58" t="s">
        <v>476</v>
      </c>
      <c r="O58" s="58" t="s">
        <v>475</v>
      </c>
      <c r="P58" s="58" t="s">
        <v>474</v>
      </c>
      <c r="Q58" s="58" t="s">
        <v>476</v>
      </c>
      <c r="R58" s="58" t="s">
        <v>476</v>
      </c>
      <c r="S58" s="58" t="s">
        <v>476</v>
      </c>
      <c r="T58" s="61" t="s">
        <v>473</v>
      </c>
      <c r="U58" s="58" t="s">
        <v>475</v>
      </c>
      <c r="V58" s="58" t="s">
        <v>475</v>
      </c>
      <c r="W58" s="58" t="s">
        <v>473</v>
      </c>
      <c r="X58" s="58" t="s">
        <v>475</v>
      </c>
      <c r="Y58" s="58" t="s">
        <v>477</v>
      </c>
      <c r="Z58" s="58" t="s">
        <v>473</v>
      </c>
      <c r="AA58" s="58" t="s">
        <v>476</v>
      </c>
      <c r="AB58" s="58" t="s">
        <v>473</v>
      </c>
      <c r="AC58" s="58" t="s">
        <v>473</v>
      </c>
      <c r="AD58" s="58" t="s">
        <v>476</v>
      </c>
      <c r="AE58" s="58" t="s">
        <v>477</v>
      </c>
      <c r="AF58" s="58" t="s">
        <v>477</v>
      </c>
      <c r="AG58" s="58" t="s">
        <v>475</v>
      </c>
      <c r="AH58" s="58" t="s">
        <v>473</v>
      </c>
      <c r="AI58" s="58" t="s">
        <v>475</v>
      </c>
      <c r="AJ58" s="58" t="s">
        <v>476</v>
      </c>
      <c r="AK58" s="58" t="s">
        <v>477</v>
      </c>
      <c r="AL58" s="58" t="s">
        <v>476</v>
      </c>
      <c r="AM58" s="58" t="s">
        <v>473</v>
      </c>
      <c r="AN58" s="58" t="s">
        <v>473</v>
      </c>
      <c r="AO58" s="58" t="s">
        <v>473</v>
      </c>
    </row>
    <row r="59" spans="2:41">
      <c r="B59" s="56"/>
      <c r="C59" s="57" t="s">
        <v>530</v>
      </c>
      <c r="D59" s="67">
        <v>20</v>
      </c>
      <c r="E59" s="58">
        <f t="shared" si="0"/>
        <v>69.032838831479992</v>
      </c>
      <c r="F59" s="67">
        <v>1105.8</v>
      </c>
      <c r="G59" s="67"/>
      <c r="H59" s="58">
        <v>0</v>
      </c>
      <c r="I59" s="60">
        <v>304</v>
      </c>
      <c r="J59" s="58" t="s">
        <v>475</v>
      </c>
      <c r="K59" s="61" t="s">
        <v>475</v>
      </c>
      <c r="L59" s="58" t="s">
        <v>475</v>
      </c>
      <c r="M59" s="58" t="s">
        <v>473</v>
      </c>
      <c r="N59" s="58" t="s">
        <v>474</v>
      </c>
      <c r="O59" s="58" t="s">
        <v>476</v>
      </c>
      <c r="P59" s="58" t="s">
        <v>475</v>
      </c>
      <c r="Q59" s="58" t="s">
        <v>476</v>
      </c>
      <c r="R59" s="58" t="s">
        <v>473</v>
      </c>
      <c r="S59" s="58" t="s">
        <v>477</v>
      </c>
      <c r="T59" s="61" t="s">
        <v>473</v>
      </c>
      <c r="U59" s="58" t="s">
        <v>473</v>
      </c>
      <c r="V59" s="58" t="s">
        <v>476</v>
      </c>
      <c r="W59" s="58" t="s">
        <v>474</v>
      </c>
      <c r="X59" s="58" t="s">
        <v>475</v>
      </c>
      <c r="Y59" s="58" t="s">
        <v>475</v>
      </c>
      <c r="Z59" s="58" t="s">
        <v>476</v>
      </c>
      <c r="AA59" s="58" t="s">
        <v>476</v>
      </c>
      <c r="AB59" s="58" t="s">
        <v>473</v>
      </c>
      <c r="AC59" s="58" t="s">
        <v>476</v>
      </c>
      <c r="AD59" s="58" t="s">
        <v>476</v>
      </c>
      <c r="AE59" s="58" t="s">
        <v>477</v>
      </c>
      <c r="AF59" s="58" t="s">
        <v>475</v>
      </c>
      <c r="AG59" s="58" t="s">
        <v>476</v>
      </c>
      <c r="AH59" s="58" t="s">
        <v>473</v>
      </c>
      <c r="AI59" s="58" t="s">
        <v>475</v>
      </c>
      <c r="AJ59" s="58" t="s">
        <v>476</v>
      </c>
      <c r="AK59" s="58" t="s">
        <v>473</v>
      </c>
      <c r="AL59" s="58" t="s">
        <v>476</v>
      </c>
      <c r="AM59" s="58" t="s">
        <v>474</v>
      </c>
      <c r="AN59" s="58" t="s">
        <v>476</v>
      </c>
      <c r="AO59" s="58" t="s">
        <v>474</v>
      </c>
    </row>
    <row r="60" spans="2:41">
      <c r="B60" s="56"/>
      <c r="C60" s="57" t="s">
        <v>531</v>
      </c>
      <c r="D60" s="68">
        <v>20</v>
      </c>
      <c r="E60" s="58">
        <f t="shared" si="0"/>
        <v>92.967718925520003</v>
      </c>
      <c r="F60" s="68">
        <v>1489.2</v>
      </c>
      <c r="G60" s="68"/>
      <c r="H60" s="58">
        <v>0</v>
      </c>
      <c r="I60" s="60">
        <v>304</v>
      </c>
      <c r="J60" s="58" t="s">
        <v>475</v>
      </c>
      <c r="K60" s="61" t="s">
        <v>475</v>
      </c>
      <c r="L60" s="58" t="s">
        <v>475</v>
      </c>
      <c r="M60" s="58" t="s">
        <v>475</v>
      </c>
      <c r="N60" s="58" t="s">
        <v>476</v>
      </c>
      <c r="O60" s="58" t="s">
        <v>473</v>
      </c>
      <c r="P60" s="58" t="s">
        <v>475</v>
      </c>
      <c r="Q60" s="58" t="s">
        <v>474</v>
      </c>
      <c r="R60" s="58" t="s">
        <v>473</v>
      </c>
      <c r="S60" s="58" t="s">
        <v>474</v>
      </c>
      <c r="T60" s="61" t="s">
        <v>477</v>
      </c>
      <c r="U60" s="58" t="s">
        <v>475</v>
      </c>
      <c r="V60" s="58" t="s">
        <v>476</v>
      </c>
      <c r="W60" s="58" t="s">
        <v>476</v>
      </c>
      <c r="X60" s="58" t="s">
        <v>475</v>
      </c>
      <c r="Y60" s="58" t="s">
        <v>476</v>
      </c>
      <c r="Z60" s="58" t="s">
        <v>475</v>
      </c>
      <c r="AA60" s="58" t="s">
        <v>475</v>
      </c>
      <c r="AB60" s="58" t="s">
        <v>476</v>
      </c>
      <c r="AC60" s="58" t="s">
        <v>476</v>
      </c>
      <c r="AD60" s="58" t="s">
        <v>476</v>
      </c>
      <c r="AE60" s="58" t="s">
        <v>475</v>
      </c>
      <c r="AF60" s="58" t="s">
        <v>475</v>
      </c>
      <c r="AG60" s="58" t="s">
        <v>475</v>
      </c>
      <c r="AH60" s="58" t="s">
        <v>473</v>
      </c>
      <c r="AI60" s="58" t="s">
        <v>475</v>
      </c>
      <c r="AJ60" s="58" t="s">
        <v>476</v>
      </c>
      <c r="AK60" s="58" t="s">
        <v>473</v>
      </c>
      <c r="AL60" s="58" t="s">
        <v>476</v>
      </c>
      <c r="AM60" s="58" t="s">
        <v>476</v>
      </c>
      <c r="AN60" s="58" t="s">
        <v>476</v>
      </c>
      <c r="AO60" s="58" t="s">
        <v>475</v>
      </c>
    </row>
    <row r="61" spans="2:41">
      <c r="B61" s="56"/>
      <c r="C61" s="64" t="s">
        <v>532</v>
      </c>
      <c r="D61" s="68">
        <v>25</v>
      </c>
      <c r="E61" s="58">
        <f t="shared" si="0"/>
        <v>109.4362149318</v>
      </c>
      <c r="F61" s="58">
        <v>1753</v>
      </c>
      <c r="G61" s="58"/>
      <c r="H61" s="58">
        <v>0</v>
      </c>
      <c r="I61" s="60" t="s">
        <v>504</v>
      </c>
      <c r="J61" s="58" t="s">
        <v>476</v>
      </c>
      <c r="K61" s="61" t="s">
        <v>476</v>
      </c>
      <c r="L61" s="58" t="s">
        <v>473</v>
      </c>
      <c r="M61" s="58" t="s">
        <v>476</v>
      </c>
      <c r="N61" s="58" t="s">
        <v>476</v>
      </c>
      <c r="O61" s="58" t="s">
        <v>475</v>
      </c>
      <c r="P61" s="58" t="s">
        <v>475</v>
      </c>
      <c r="Q61" s="58" t="s">
        <v>474</v>
      </c>
      <c r="R61" s="58" t="s">
        <v>473</v>
      </c>
      <c r="S61" s="58" t="s">
        <v>476</v>
      </c>
      <c r="T61" s="61" t="s">
        <v>477</v>
      </c>
      <c r="U61" s="58" t="s">
        <v>477</v>
      </c>
      <c r="V61" s="58" t="s">
        <v>476</v>
      </c>
      <c r="W61" s="58" t="s">
        <v>477</v>
      </c>
      <c r="X61" s="58" t="s">
        <v>475</v>
      </c>
      <c r="Y61" s="58" t="s">
        <v>476</v>
      </c>
      <c r="Z61" s="58" t="s">
        <v>475</v>
      </c>
      <c r="AA61" s="58" t="s">
        <v>477</v>
      </c>
      <c r="AB61" s="58" t="s">
        <v>476</v>
      </c>
      <c r="AC61" s="58" t="s">
        <v>476</v>
      </c>
      <c r="AD61" s="58" t="s">
        <v>476</v>
      </c>
      <c r="AE61" s="58" t="s">
        <v>477</v>
      </c>
      <c r="AF61" s="58" t="s">
        <v>475</v>
      </c>
      <c r="AG61" s="58" t="s">
        <v>475</v>
      </c>
      <c r="AH61" s="58" t="s">
        <v>475</v>
      </c>
      <c r="AI61" s="58" t="s">
        <v>475</v>
      </c>
      <c r="AJ61" s="58" t="s">
        <v>476</v>
      </c>
      <c r="AK61" s="58" t="s">
        <v>476</v>
      </c>
      <c r="AL61" s="58" t="s">
        <v>476</v>
      </c>
      <c r="AM61" s="58" t="s">
        <v>476</v>
      </c>
      <c r="AN61" s="58" t="s">
        <v>476</v>
      </c>
      <c r="AO61" s="58" t="s">
        <v>475</v>
      </c>
    </row>
    <row r="62" spans="2:41">
      <c r="B62" s="56"/>
      <c r="C62" s="57" t="s">
        <v>533</v>
      </c>
      <c r="D62" s="67">
        <v>4</v>
      </c>
      <c r="E62" s="58">
        <f t="shared" si="0"/>
        <v>62.427960599999999</v>
      </c>
      <c r="F62" s="67">
        <v>1000</v>
      </c>
      <c r="G62" s="67"/>
      <c r="H62" s="58">
        <v>0</v>
      </c>
      <c r="I62" s="60">
        <v>304</v>
      </c>
      <c r="J62" s="58" t="s">
        <v>473</v>
      </c>
      <c r="K62" s="61" t="s">
        <v>475</v>
      </c>
      <c r="L62" s="58" t="s">
        <v>475</v>
      </c>
      <c r="M62" s="58" t="s">
        <v>473</v>
      </c>
      <c r="N62" s="58" t="s">
        <v>477</v>
      </c>
      <c r="O62" s="58" t="s">
        <v>475</v>
      </c>
      <c r="P62" s="58" t="s">
        <v>474</v>
      </c>
      <c r="Q62" s="58" t="s">
        <v>476</v>
      </c>
      <c r="R62" s="58" t="s">
        <v>473</v>
      </c>
      <c r="S62" s="58" t="s">
        <v>473</v>
      </c>
      <c r="T62" s="61" t="s">
        <v>476</v>
      </c>
      <c r="U62" s="58" t="s">
        <v>476</v>
      </c>
      <c r="V62" s="58" t="s">
        <v>477</v>
      </c>
      <c r="W62" s="58" t="s">
        <v>477</v>
      </c>
      <c r="X62" s="58" t="s">
        <v>475</v>
      </c>
      <c r="Y62" s="58" t="s">
        <v>476</v>
      </c>
      <c r="Z62" s="58" t="s">
        <v>476</v>
      </c>
      <c r="AA62" s="58" t="s">
        <v>476</v>
      </c>
      <c r="AB62" s="58" t="s">
        <v>473</v>
      </c>
      <c r="AC62" s="58" t="s">
        <v>476</v>
      </c>
      <c r="AD62" s="58" t="s">
        <v>476</v>
      </c>
      <c r="AE62" s="58" t="s">
        <v>476</v>
      </c>
      <c r="AF62" s="58" t="s">
        <v>473</v>
      </c>
      <c r="AG62" s="58" t="s">
        <v>477</v>
      </c>
      <c r="AH62" s="58" t="s">
        <v>473</v>
      </c>
      <c r="AI62" s="58" t="s">
        <v>476</v>
      </c>
      <c r="AJ62" s="58" t="s">
        <v>476</v>
      </c>
      <c r="AK62" s="58" t="s">
        <v>476</v>
      </c>
      <c r="AL62" s="58" t="s">
        <v>476</v>
      </c>
      <c r="AM62" s="58" t="s">
        <v>476</v>
      </c>
      <c r="AN62" s="58" t="s">
        <v>476</v>
      </c>
      <c r="AO62" s="58" t="s">
        <v>477</v>
      </c>
    </row>
    <row r="63" spans="2:41">
      <c r="B63" s="56"/>
      <c r="C63" s="57" t="s">
        <v>534</v>
      </c>
      <c r="D63" s="67">
        <v>4</v>
      </c>
      <c r="E63" s="58">
        <f t="shared" si="0"/>
        <v>62.427960599999999</v>
      </c>
      <c r="F63" s="67">
        <v>1000</v>
      </c>
      <c r="G63" s="67"/>
      <c r="H63" s="58">
        <v>0</v>
      </c>
      <c r="I63" s="60">
        <v>304</v>
      </c>
      <c r="J63" s="58" t="s">
        <v>473</v>
      </c>
      <c r="K63" s="61" t="s">
        <v>475</v>
      </c>
      <c r="L63" s="58" t="s">
        <v>475</v>
      </c>
      <c r="M63" s="58" t="s">
        <v>475</v>
      </c>
      <c r="N63" s="58" t="s">
        <v>474</v>
      </c>
      <c r="O63" s="58" t="s">
        <v>473</v>
      </c>
      <c r="P63" s="58" t="s">
        <v>475</v>
      </c>
      <c r="Q63" s="58" t="s">
        <v>475</v>
      </c>
      <c r="R63" s="58" t="s">
        <v>473</v>
      </c>
      <c r="S63" s="58" t="s">
        <v>476</v>
      </c>
      <c r="T63" s="61" t="s">
        <v>477</v>
      </c>
      <c r="U63" s="58" t="s">
        <v>473</v>
      </c>
      <c r="V63" s="58" t="s">
        <v>475</v>
      </c>
      <c r="W63" s="58" t="s">
        <v>474</v>
      </c>
      <c r="X63" s="58" t="s">
        <v>475</v>
      </c>
      <c r="Y63" s="58" t="s">
        <v>475</v>
      </c>
      <c r="Z63" s="58" t="s">
        <v>476</v>
      </c>
      <c r="AA63" s="58" t="s">
        <v>476</v>
      </c>
      <c r="AB63" s="58" t="s">
        <v>474</v>
      </c>
      <c r="AC63" s="58" t="s">
        <v>473</v>
      </c>
      <c r="AD63" s="58" t="s">
        <v>476</v>
      </c>
      <c r="AE63" s="58" t="s">
        <v>477</v>
      </c>
      <c r="AF63" s="58" t="s">
        <v>475</v>
      </c>
      <c r="AG63" s="58" t="s">
        <v>475</v>
      </c>
      <c r="AH63" s="58" t="s">
        <v>473</v>
      </c>
      <c r="AI63" s="58" t="s">
        <v>475</v>
      </c>
      <c r="AJ63" s="58" t="s">
        <v>477</v>
      </c>
      <c r="AK63" s="58" t="s">
        <v>473</v>
      </c>
      <c r="AL63" s="58" t="s">
        <v>474</v>
      </c>
      <c r="AM63" s="58" t="s">
        <v>474</v>
      </c>
      <c r="AN63" s="58" t="s">
        <v>476</v>
      </c>
      <c r="AO63" s="58" t="s">
        <v>475</v>
      </c>
    </row>
    <row r="64" spans="2:41">
      <c r="B64" s="56"/>
      <c r="C64" s="57" t="s">
        <v>535</v>
      </c>
      <c r="D64" s="68">
        <v>25</v>
      </c>
      <c r="E64" s="58">
        <f t="shared" si="0"/>
        <v>103.599824895306</v>
      </c>
      <c r="F64" s="68">
        <v>1659.51</v>
      </c>
      <c r="G64" s="68"/>
      <c r="H64" s="58">
        <v>0</v>
      </c>
      <c r="I64" s="60">
        <v>304</v>
      </c>
      <c r="J64" s="58" t="s">
        <v>473</v>
      </c>
      <c r="K64" s="61" t="s">
        <v>475</v>
      </c>
      <c r="L64" s="58" t="s">
        <v>475</v>
      </c>
      <c r="M64" s="58" t="s">
        <v>475</v>
      </c>
      <c r="N64" s="58" t="s">
        <v>477</v>
      </c>
      <c r="O64" s="58" t="s">
        <v>473</v>
      </c>
      <c r="P64" s="58" t="s">
        <v>473</v>
      </c>
      <c r="Q64" s="58" t="s">
        <v>475</v>
      </c>
      <c r="R64" s="58" t="s">
        <v>473</v>
      </c>
      <c r="S64" s="58" t="s">
        <v>476</v>
      </c>
      <c r="T64" s="61" t="s">
        <v>473</v>
      </c>
      <c r="U64" s="58" t="s">
        <v>473</v>
      </c>
      <c r="V64" s="58" t="s">
        <v>475</v>
      </c>
      <c r="W64" s="58" t="s">
        <v>473</v>
      </c>
      <c r="X64" s="58" t="s">
        <v>473</v>
      </c>
      <c r="Y64" s="58" t="s">
        <v>475</v>
      </c>
      <c r="Z64" s="58" t="s">
        <v>474</v>
      </c>
      <c r="AA64" s="58" t="s">
        <v>473</v>
      </c>
      <c r="AB64" s="58" t="s">
        <v>473</v>
      </c>
      <c r="AC64" s="58" t="s">
        <v>474</v>
      </c>
      <c r="AD64" s="58" t="s">
        <v>473</v>
      </c>
      <c r="AE64" s="58" t="s">
        <v>473</v>
      </c>
      <c r="AF64" s="58" t="s">
        <v>475</v>
      </c>
      <c r="AG64" s="58" t="s">
        <v>475</v>
      </c>
      <c r="AH64" s="58" t="s">
        <v>473</v>
      </c>
      <c r="AI64" s="58" t="s">
        <v>475</v>
      </c>
      <c r="AJ64" s="58" t="s">
        <v>475</v>
      </c>
      <c r="AK64" s="58" t="s">
        <v>473</v>
      </c>
      <c r="AL64" s="58" t="s">
        <v>475</v>
      </c>
      <c r="AM64" s="58" t="s">
        <v>473</v>
      </c>
      <c r="AN64" s="58" t="s">
        <v>473</v>
      </c>
      <c r="AO64" s="58" t="s">
        <v>475</v>
      </c>
    </row>
    <row r="65" spans="2:41">
      <c r="B65" s="56"/>
      <c r="C65" s="57" t="s">
        <v>536</v>
      </c>
      <c r="D65" s="58"/>
      <c r="E65" s="58">
        <f t="shared" si="0"/>
        <v>0</v>
      </c>
      <c r="F65" s="58"/>
      <c r="G65" s="58"/>
      <c r="H65" s="58">
        <v>0</v>
      </c>
      <c r="I65" s="60">
        <v>304</v>
      </c>
      <c r="J65" s="58" t="s">
        <v>473</v>
      </c>
      <c r="K65" s="61" t="s">
        <v>475</v>
      </c>
      <c r="L65" s="58" t="s">
        <v>475</v>
      </c>
      <c r="M65" s="58" t="s">
        <v>473</v>
      </c>
      <c r="N65" s="58" t="s">
        <v>477</v>
      </c>
      <c r="O65" s="58" t="s">
        <v>475</v>
      </c>
      <c r="P65" s="58" t="s">
        <v>475</v>
      </c>
      <c r="Q65" s="58" t="s">
        <v>476</v>
      </c>
      <c r="R65" s="58" t="s">
        <v>477</v>
      </c>
      <c r="S65" s="58" t="s">
        <v>476</v>
      </c>
      <c r="T65" s="61" t="s">
        <v>473</v>
      </c>
      <c r="U65" s="58" t="s">
        <v>475</v>
      </c>
      <c r="V65" s="58" t="s">
        <v>475</v>
      </c>
      <c r="W65" s="58" t="s">
        <v>473</v>
      </c>
      <c r="X65" s="58" t="s">
        <v>475</v>
      </c>
      <c r="Y65" s="58" t="s">
        <v>475</v>
      </c>
      <c r="Z65" s="58" t="s">
        <v>474</v>
      </c>
      <c r="AA65" s="58" t="s">
        <v>477</v>
      </c>
      <c r="AB65" s="58" t="s">
        <v>477</v>
      </c>
      <c r="AC65" s="58" t="s">
        <v>474</v>
      </c>
      <c r="AD65" s="58" t="s">
        <v>474</v>
      </c>
      <c r="AE65" s="58" t="s">
        <v>473</v>
      </c>
      <c r="AF65" s="58" t="s">
        <v>475</v>
      </c>
      <c r="AG65" s="58" t="s">
        <v>475</v>
      </c>
      <c r="AH65" s="58" t="s">
        <v>474</v>
      </c>
      <c r="AI65" s="58" t="s">
        <v>475</v>
      </c>
      <c r="AJ65" s="58" t="s">
        <v>476</v>
      </c>
      <c r="AK65" s="58" t="s">
        <v>477</v>
      </c>
      <c r="AL65" s="58" t="s">
        <v>475</v>
      </c>
      <c r="AM65" s="58" t="s">
        <v>475</v>
      </c>
      <c r="AN65" s="58" t="s">
        <v>475</v>
      </c>
      <c r="AO65" s="58" t="s">
        <v>475</v>
      </c>
    </row>
    <row r="66" spans="2:41">
      <c r="B66" s="56"/>
      <c r="C66" s="57" t="s">
        <v>537</v>
      </c>
      <c r="D66" s="67">
        <v>4</v>
      </c>
      <c r="E66" s="58">
        <f t="shared" si="0"/>
        <v>62.427960599999999</v>
      </c>
      <c r="F66" s="67">
        <v>1000</v>
      </c>
      <c r="G66" s="67"/>
      <c r="H66" s="58">
        <v>0</v>
      </c>
      <c r="I66" s="60">
        <v>304</v>
      </c>
      <c r="J66" s="58" t="s">
        <v>475</v>
      </c>
      <c r="K66" s="61" t="s">
        <v>475</v>
      </c>
      <c r="L66" s="58" t="s">
        <v>475</v>
      </c>
      <c r="M66" s="58" t="s">
        <v>475</v>
      </c>
      <c r="N66" s="58" t="s">
        <v>475</v>
      </c>
      <c r="O66" s="58" t="s">
        <v>473</v>
      </c>
      <c r="P66" s="58" t="s">
        <v>473</v>
      </c>
      <c r="Q66" s="58" t="s">
        <v>474</v>
      </c>
      <c r="R66" s="58" t="s">
        <v>473</v>
      </c>
      <c r="S66" s="58" t="s">
        <v>473</v>
      </c>
      <c r="T66" s="61" t="s">
        <v>473</v>
      </c>
      <c r="U66" s="58" t="s">
        <v>473</v>
      </c>
      <c r="V66" s="58" t="s">
        <v>473</v>
      </c>
      <c r="W66" s="58" t="s">
        <v>473</v>
      </c>
      <c r="X66" s="58" t="s">
        <v>473</v>
      </c>
      <c r="Y66" s="58" t="s">
        <v>475</v>
      </c>
      <c r="Z66" s="58" t="s">
        <v>474</v>
      </c>
      <c r="AA66" s="58" t="s">
        <v>473</v>
      </c>
      <c r="AB66" s="58" t="s">
        <v>473</v>
      </c>
      <c r="AC66" s="58" t="s">
        <v>473</v>
      </c>
      <c r="AD66" s="58" t="s">
        <v>475</v>
      </c>
      <c r="AE66" s="58" t="s">
        <v>473</v>
      </c>
      <c r="AF66" s="58" t="s">
        <v>475</v>
      </c>
      <c r="AG66" s="58" t="s">
        <v>475</v>
      </c>
      <c r="AH66" s="58" t="s">
        <v>473</v>
      </c>
      <c r="AI66" s="58" t="s">
        <v>475</v>
      </c>
      <c r="AJ66" s="58" t="s">
        <v>475</v>
      </c>
      <c r="AK66" s="58" t="s">
        <v>477</v>
      </c>
      <c r="AL66" s="58" t="s">
        <v>476</v>
      </c>
      <c r="AM66" s="58" t="s">
        <v>473</v>
      </c>
      <c r="AN66" s="58" t="s">
        <v>473</v>
      </c>
      <c r="AO66" s="58" t="s">
        <v>475</v>
      </c>
    </row>
    <row r="67" spans="2:41">
      <c r="B67" s="56"/>
      <c r="C67" s="64" t="s">
        <v>538</v>
      </c>
      <c r="D67" s="68">
        <v>25</v>
      </c>
      <c r="E67" s="58">
        <f t="shared" si="0"/>
        <v>64.300799417999997</v>
      </c>
      <c r="F67" s="67">
        <v>1030</v>
      </c>
      <c r="G67" s="67"/>
      <c r="H67" s="58">
        <v>0</v>
      </c>
      <c r="I67" s="60">
        <v>304</v>
      </c>
      <c r="J67" s="58" t="s">
        <v>473</v>
      </c>
      <c r="K67" s="61" t="s">
        <v>475</v>
      </c>
      <c r="L67" s="58" t="s">
        <v>475</v>
      </c>
      <c r="M67" s="58" t="s">
        <v>473</v>
      </c>
      <c r="N67" s="58" t="s">
        <v>474</v>
      </c>
      <c r="O67" s="58" t="s">
        <v>473</v>
      </c>
      <c r="P67" s="58" t="s">
        <v>473</v>
      </c>
      <c r="Q67" s="58" t="s">
        <v>474</v>
      </c>
      <c r="R67" s="58" t="s">
        <v>473</v>
      </c>
      <c r="S67" s="58" t="s">
        <v>477</v>
      </c>
      <c r="T67" s="61" t="s">
        <v>473</v>
      </c>
      <c r="U67" s="58" t="s">
        <v>473</v>
      </c>
      <c r="V67" s="58" t="s">
        <v>473</v>
      </c>
      <c r="W67" s="58" t="s">
        <v>473</v>
      </c>
      <c r="X67" s="58" t="s">
        <v>475</v>
      </c>
      <c r="Y67" s="58" t="s">
        <v>475</v>
      </c>
      <c r="Z67" s="58" t="s">
        <v>475</v>
      </c>
      <c r="AA67" s="58" t="s">
        <v>475</v>
      </c>
      <c r="AB67" s="58" t="s">
        <v>473</v>
      </c>
      <c r="AC67" s="58" t="s">
        <v>473</v>
      </c>
      <c r="AD67" s="58" t="s">
        <v>475</v>
      </c>
      <c r="AE67" s="58" t="s">
        <v>473</v>
      </c>
      <c r="AF67" s="58" t="s">
        <v>475</v>
      </c>
      <c r="AG67" s="58" t="s">
        <v>475</v>
      </c>
      <c r="AH67" s="58" t="s">
        <v>473</v>
      </c>
      <c r="AI67" s="58" t="s">
        <v>475</v>
      </c>
      <c r="AJ67" s="58" t="s">
        <v>475</v>
      </c>
      <c r="AK67" s="58" t="s">
        <v>473</v>
      </c>
      <c r="AL67" s="58" t="s">
        <v>475</v>
      </c>
      <c r="AM67" s="58" t="s">
        <v>473</v>
      </c>
      <c r="AN67" s="58" t="s">
        <v>475</v>
      </c>
      <c r="AO67" s="58" t="s">
        <v>475</v>
      </c>
    </row>
    <row r="68" spans="2:41">
      <c r="B68" s="56"/>
      <c r="C68" s="57" t="s">
        <v>539</v>
      </c>
      <c r="D68" s="58"/>
      <c r="E68" s="58">
        <f t="shared" si="0"/>
        <v>0</v>
      </c>
      <c r="F68" s="58"/>
      <c r="G68" s="58"/>
      <c r="H68" s="58">
        <v>0</v>
      </c>
      <c r="I68" s="60">
        <v>304</v>
      </c>
      <c r="J68" s="58" t="s">
        <v>474</v>
      </c>
      <c r="K68" s="61" t="s">
        <v>475</v>
      </c>
      <c r="L68" s="58" t="s">
        <v>475</v>
      </c>
      <c r="M68" s="58" t="s">
        <v>473</v>
      </c>
      <c r="N68" s="58" t="s">
        <v>477</v>
      </c>
      <c r="O68" s="58" t="s">
        <v>473</v>
      </c>
      <c r="P68" s="58" t="s">
        <v>473</v>
      </c>
      <c r="Q68" s="58" t="s">
        <v>476</v>
      </c>
      <c r="R68" s="58" t="s">
        <v>477</v>
      </c>
      <c r="S68" s="58" t="s">
        <v>473</v>
      </c>
      <c r="T68" s="61" t="s">
        <v>473</v>
      </c>
      <c r="U68" s="58" t="s">
        <v>473</v>
      </c>
      <c r="V68" s="58" t="s">
        <v>476</v>
      </c>
      <c r="W68" s="58" t="s">
        <v>476</v>
      </c>
      <c r="X68" s="58" t="s">
        <v>473</v>
      </c>
      <c r="Y68" s="58" t="s">
        <v>473</v>
      </c>
      <c r="Z68" s="58" t="s">
        <v>476</v>
      </c>
      <c r="AA68" s="58" t="s">
        <v>473</v>
      </c>
      <c r="AB68" s="58" t="s">
        <v>476</v>
      </c>
      <c r="AC68" s="58" t="s">
        <v>476</v>
      </c>
      <c r="AD68" s="58" t="s">
        <v>477</v>
      </c>
      <c r="AE68" s="58" t="s">
        <v>475</v>
      </c>
      <c r="AF68" s="58" t="s">
        <v>475</v>
      </c>
      <c r="AG68" s="58" t="s">
        <v>475</v>
      </c>
      <c r="AH68" s="58" t="s">
        <v>473</v>
      </c>
      <c r="AI68" s="58" t="s">
        <v>476</v>
      </c>
      <c r="AJ68" s="58" t="s">
        <v>476</v>
      </c>
      <c r="AK68" s="58" t="s">
        <v>476</v>
      </c>
      <c r="AL68" s="58" t="s">
        <v>476</v>
      </c>
      <c r="AM68" s="58" t="s">
        <v>476</v>
      </c>
      <c r="AN68" s="58" t="s">
        <v>476</v>
      </c>
      <c r="AO68" s="58" t="s">
        <v>475</v>
      </c>
    </row>
    <row r="69" spans="2:41">
      <c r="B69" s="56"/>
      <c r="C69" s="65" t="s">
        <v>540</v>
      </c>
      <c r="D69" s="66">
        <v>25</v>
      </c>
      <c r="E69" s="58">
        <f t="shared" si="0"/>
        <v>53.688046115999995</v>
      </c>
      <c r="F69" s="66">
        <v>860</v>
      </c>
      <c r="G69" s="66"/>
      <c r="H69" s="59">
        <v>0</v>
      </c>
      <c r="I69" s="60" t="s">
        <v>504</v>
      </c>
      <c r="J69" s="69" t="s">
        <v>473</v>
      </c>
      <c r="K69" s="71" t="s">
        <v>473</v>
      </c>
      <c r="L69" s="69" t="s">
        <v>473</v>
      </c>
      <c r="M69" s="69" t="s">
        <v>473</v>
      </c>
      <c r="N69" s="69" t="s">
        <v>473</v>
      </c>
      <c r="O69" s="58" t="s">
        <v>475</v>
      </c>
      <c r="P69" s="58" t="s">
        <v>474</v>
      </c>
      <c r="Q69" s="58" t="s">
        <v>477</v>
      </c>
      <c r="R69" s="58" t="s">
        <v>473</v>
      </c>
      <c r="S69" s="58" t="s">
        <v>473</v>
      </c>
      <c r="T69" s="61" t="s">
        <v>473</v>
      </c>
      <c r="U69" s="58" t="s">
        <v>474</v>
      </c>
      <c r="V69" s="58" t="s">
        <v>474</v>
      </c>
      <c r="W69" s="58" t="s">
        <v>476</v>
      </c>
      <c r="X69" s="58" t="s">
        <v>475</v>
      </c>
      <c r="Y69" s="58" t="s">
        <v>473</v>
      </c>
      <c r="Z69" s="58" t="s">
        <v>476</v>
      </c>
      <c r="AA69" s="58" t="s">
        <v>476</v>
      </c>
      <c r="AB69" s="58" t="s">
        <v>473</v>
      </c>
      <c r="AC69" s="58" t="s">
        <v>477</v>
      </c>
      <c r="AD69" s="58" t="s">
        <v>473</v>
      </c>
      <c r="AE69" s="58" t="s">
        <v>473</v>
      </c>
      <c r="AF69" s="58" t="s">
        <v>475</v>
      </c>
      <c r="AG69" s="58" t="s">
        <v>475</v>
      </c>
      <c r="AH69" s="58" t="s">
        <v>473</v>
      </c>
      <c r="AI69" s="58" t="s">
        <v>475</v>
      </c>
      <c r="AJ69" s="58" t="s">
        <v>476</v>
      </c>
      <c r="AK69" s="58" t="s">
        <v>473</v>
      </c>
      <c r="AL69" s="58" t="s">
        <v>476</v>
      </c>
      <c r="AM69" s="58" t="s">
        <v>476</v>
      </c>
      <c r="AN69" s="58" t="s">
        <v>476</v>
      </c>
      <c r="AO69" s="58" t="s">
        <v>475</v>
      </c>
    </row>
    <row r="70" spans="2:41">
      <c r="B70" s="56"/>
      <c r="C70" s="57" t="s">
        <v>541</v>
      </c>
      <c r="D70" s="67">
        <v>20</v>
      </c>
      <c r="E70" s="58">
        <f t="shared" si="0"/>
        <v>71.167875084000002</v>
      </c>
      <c r="F70" s="67">
        <v>1140</v>
      </c>
      <c r="G70" s="67"/>
      <c r="H70" s="58">
        <v>0</v>
      </c>
      <c r="I70" s="60">
        <v>304</v>
      </c>
      <c r="J70" s="58" t="s">
        <v>473</v>
      </c>
      <c r="K70" s="61" t="s">
        <v>475</v>
      </c>
      <c r="L70" s="58" t="s">
        <v>473</v>
      </c>
      <c r="M70" s="58" t="s">
        <v>473</v>
      </c>
      <c r="N70" s="58" t="s">
        <v>473</v>
      </c>
      <c r="O70" s="69" t="s">
        <v>473</v>
      </c>
      <c r="P70" s="69" t="s">
        <v>473</v>
      </c>
      <c r="Q70" s="69" t="s">
        <v>473</v>
      </c>
      <c r="R70" s="69" t="s">
        <v>473</v>
      </c>
      <c r="S70" s="69" t="s">
        <v>473</v>
      </c>
      <c r="T70" s="71" t="s">
        <v>473</v>
      </c>
      <c r="U70" s="69" t="s">
        <v>473</v>
      </c>
      <c r="V70" s="69" t="s">
        <v>473</v>
      </c>
      <c r="W70" s="69" t="s">
        <v>473</v>
      </c>
      <c r="X70" s="69" t="s">
        <v>473</v>
      </c>
      <c r="Y70" s="69" t="s">
        <v>473</v>
      </c>
      <c r="Z70" s="69" t="s">
        <v>473</v>
      </c>
      <c r="AA70" s="69" t="s">
        <v>473</v>
      </c>
      <c r="AB70" s="69" t="s">
        <v>473</v>
      </c>
      <c r="AC70" s="69" t="s">
        <v>473</v>
      </c>
      <c r="AD70" s="69" t="s">
        <v>473</v>
      </c>
      <c r="AE70" s="69" t="s">
        <v>473</v>
      </c>
      <c r="AF70" s="69" t="s">
        <v>473</v>
      </c>
      <c r="AG70" s="69" t="s">
        <v>473</v>
      </c>
      <c r="AH70" s="69" t="s">
        <v>473</v>
      </c>
      <c r="AI70" s="69" t="s">
        <v>473</v>
      </c>
      <c r="AJ70" s="69" t="s">
        <v>473</v>
      </c>
      <c r="AK70" s="69" t="s">
        <v>473</v>
      </c>
      <c r="AL70" s="69" t="s">
        <v>473</v>
      </c>
      <c r="AM70" s="69" t="s">
        <v>473</v>
      </c>
      <c r="AN70" s="69" t="s">
        <v>473</v>
      </c>
      <c r="AO70" s="69" t="s">
        <v>473</v>
      </c>
    </row>
    <row r="71" spans="2:41">
      <c r="B71" s="56"/>
      <c r="C71" s="57" t="s">
        <v>542</v>
      </c>
      <c r="D71" s="67">
        <v>20</v>
      </c>
      <c r="E71" s="58">
        <f t="shared" si="0"/>
        <v>48.600167327099996</v>
      </c>
      <c r="F71" s="67">
        <v>778.5</v>
      </c>
      <c r="G71" s="67"/>
      <c r="H71" s="58">
        <v>0</v>
      </c>
      <c r="I71" s="59" t="s">
        <v>430</v>
      </c>
      <c r="J71" s="58" t="s">
        <v>473</v>
      </c>
      <c r="K71" s="61" t="s">
        <v>475</v>
      </c>
      <c r="L71" s="58" t="s">
        <v>473</v>
      </c>
      <c r="M71" s="58" t="s">
        <v>473</v>
      </c>
      <c r="N71" s="58" t="s">
        <v>475</v>
      </c>
      <c r="O71" s="58" t="s">
        <v>473</v>
      </c>
      <c r="P71" s="58" t="s">
        <v>473</v>
      </c>
      <c r="Q71" s="58" t="s">
        <v>473</v>
      </c>
      <c r="R71" s="58" t="s">
        <v>473</v>
      </c>
      <c r="S71" s="58" t="s">
        <v>473</v>
      </c>
      <c r="T71" s="61" t="s">
        <v>473</v>
      </c>
      <c r="U71" s="58" t="s">
        <v>473</v>
      </c>
      <c r="V71" s="58" t="s">
        <v>473</v>
      </c>
      <c r="W71" s="58" t="s">
        <v>473</v>
      </c>
      <c r="X71" s="58" t="s">
        <v>473</v>
      </c>
      <c r="Y71" s="58" t="s">
        <v>473</v>
      </c>
      <c r="Z71" s="58" t="s">
        <v>476</v>
      </c>
      <c r="AA71" s="58" t="s">
        <v>473</v>
      </c>
      <c r="AB71" s="58" t="s">
        <v>473</v>
      </c>
      <c r="AC71" s="58" t="s">
        <v>473</v>
      </c>
      <c r="AD71" s="58" t="s">
        <v>473</v>
      </c>
      <c r="AE71" s="58" t="s">
        <v>473</v>
      </c>
      <c r="AF71" s="58" t="s">
        <v>473</v>
      </c>
      <c r="AG71" s="58" t="s">
        <v>473</v>
      </c>
      <c r="AH71" s="58" t="s">
        <v>473</v>
      </c>
      <c r="AI71" s="58" t="s">
        <v>473</v>
      </c>
      <c r="AJ71" s="58" t="s">
        <v>477</v>
      </c>
      <c r="AK71" s="58" t="s">
        <v>473</v>
      </c>
      <c r="AL71" s="58" t="s">
        <v>476</v>
      </c>
      <c r="AM71" s="58" t="s">
        <v>473</v>
      </c>
      <c r="AN71" s="58" t="s">
        <v>473</v>
      </c>
      <c r="AO71" s="58" t="s">
        <v>475</v>
      </c>
    </row>
    <row r="72" spans="2:41">
      <c r="B72" s="56"/>
      <c r="C72" s="65" t="s">
        <v>543</v>
      </c>
      <c r="D72" s="66">
        <v>20</v>
      </c>
      <c r="E72" s="58">
        <f t="shared" ref="E72:E135" si="1">F72*0.0624279606</f>
        <v>46.508830646999996</v>
      </c>
      <c r="F72" s="66">
        <v>745</v>
      </c>
      <c r="G72" s="66"/>
      <c r="H72" s="59">
        <v>0</v>
      </c>
      <c r="I72" s="60" t="s">
        <v>504</v>
      </c>
      <c r="J72" s="69" t="s">
        <v>473</v>
      </c>
      <c r="K72" s="71" t="s">
        <v>473</v>
      </c>
      <c r="L72" s="69" t="s">
        <v>473</v>
      </c>
      <c r="M72" s="69" t="s">
        <v>473</v>
      </c>
      <c r="N72" s="69" t="s">
        <v>473</v>
      </c>
      <c r="O72" s="58" t="s">
        <v>475</v>
      </c>
      <c r="P72" s="58" t="s">
        <v>473</v>
      </c>
      <c r="Q72" s="58" t="s">
        <v>475</v>
      </c>
      <c r="R72" s="58" t="s">
        <v>473</v>
      </c>
      <c r="S72" s="58" t="s">
        <v>473</v>
      </c>
      <c r="T72" s="61" t="s">
        <v>475</v>
      </c>
      <c r="U72" s="58" t="s">
        <v>473</v>
      </c>
      <c r="V72" s="58" t="s">
        <v>473</v>
      </c>
      <c r="W72" s="58" t="s">
        <v>476</v>
      </c>
      <c r="X72" s="58" t="s">
        <v>473</v>
      </c>
      <c r="Y72" s="58" t="s">
        <v>476</v>
      </c>
      <c r="Z72" s="58" t="s">
        <v>475</v>
      </c>
      <c r="AA72" s="58" t="s">
        <v>473</v>
      </c>
      <c r="AB72" s="58" t="s">
        <v>473</v>
      </c>
      <c r="AC72" s="58" t="s">
        <v>473</v>
      </c>
      <c r="AD72" s="58" t="s">
        <v>476</v>
      </c>
      <c r="AE72" s="58" t="s">
        <v>475</v>
      </c>
      <c r="AF72" s="58" t="s">
        <v>475</v>
      </c>
      <c r="AG72" s="58" t="s">
        <v>475</v>
      </c>
      <c r="AH72" s="58" t="s">
        <v>473</v>
      </c>
      <c r="AI72" s="58" t="s">
        <v>475</v>
      </c>
      <c r="AJ72" s="58" t="s">
        <v>475</v>
      </c>
      <c r="AK72" s="58" t="s">
        <v>476</v>
      </c>
      <c r="AL72" s="58" t="s">
        <v>476</v>
      </c>
      <c r="AM72" s="58" t="s">
        <v>476</v>
      </c>
      <c r="AN72" s="58" t="s">
        <v>476</v>
      </c>
      <c r="AO72" s="58" t="s">
        <v>475</v>
      </c>
    </row>
    <row r="73" spans="2:41">
      <c r="B73" s="56"/>
      <c r="C73" s="65" t="s">
        <v>544</v>
      </c>
      <c r="D73" s="66">
        <v>25</v>
      </c>
      <c r="E73" s="58">
        <f t="shared" si="1"/>
        <v>45.341427783779999</v>
      </c>
      <c r="F73" s="66">
        <v>726.3</v>
      </c>
      <c r="G73" s="66"/>
      <c r="H73" s="59">
        <v>0</v>
      </c>
      <c r="I73" s="60" t="s">
        <v>504</v>
      </c>
      <c r="J73" s="69" t="s">
        <v>473</v>
      </c>
      <c r="K73" s="61"/>
      <c r="L73" s="58"/>
      <c r="M73" s="58"/>
      <c r="N73" s="58"/>
      <c r="O73" s="69" t="s">
        <v>473</v>
      </c>
      <c r="P73" s="69" t="s">
        <v>473</v>
      </c>
      <c r="Q73" s="69" t="s">
        <v>473</v>
      </c>
      <c r="R73" s="69" t="s">
        <v>473</v>
      </c>
      <c r="S73" s="69" t="s">
        <v>473</v>
      </c>
      <c r="T73" s="71" t="s">
        <v>473</v>
      </c>
      <c r="U73" s="69" t="s">
        <v>473</v>
      </c>
      <c r="V73" s="69" t="s">
        <v>473</v>
      </c>
      <c r="W73" s="69" t="s">
        <v>473</v>
      </c>
      <c r="X73" s="69" t="s">
        <v>473</v>
      </c>
      <c r="Y73" s="69" t="s">
        <v>473</v>
      </c>
      <c r="Z73" s="69" t="s">
        <v>473</v>
      </c>
      <c r="AA73" s="69" t="s">
        <v>473</v>
      </c>
      <c r="AB73" s="69" t="s">
        <v>473</v>
      </c>
      <c r="AC73" s="69" t="s">
        <v>473</v>
      </c>
      <c r="AD73" s="69" t="s">
        <v>473</v>
      </c>
      <c r="AE73" s="69" t="s">
        <v>473</v>
      </c>
      <c r="AF73" s="69" t="s">
        <v>473</v>
      </c>
      <c r="AG73" s="69" t="s">
        <v>473</v>
      </c>
      <c r="AH73" s="69" t="s">
        <v>473</v>
      </c>
      <c r="AI73" s="69" t="s">
        <v>473</v>
      </c>
      <c r="AJ73" s="69" t="s">
        <v>473</v>
      </c>
      <c r="AK73" s="69" t="s">
        <v>473</v>
      </c>
      <c r="AL73" s="69" t="s">
        <v>473</v>
      </c>
      <c r="AM73" s="69" t="s">
        <v>473</v>
      </c>
      <c r="AN73" s="69" t="s">
        <v>473</v>
      </c>
      <c r="AO73" s="69" t="s">
        <v>473</v>
      </c>
    </row>
    <row r="74" spans="2:41">
      <c r="B74" s="56"/>
      <c r="C74" s="57" t="s">
        <v>545</v>
      </c>
      <c r="D74" s="67">
        <v>20</v>
      </c>
      <c r="E74" s="58">
        <f t="shared" si="1"/>
        <v>78.222234631799992</v>
      </c>
      <c r="F74" s="67">
        <v>1253</v>
      </c>
      <c r="G74" s="67"/>
      <c r="H74" s="58">
        <v>0</v>
      </c>
      <c r="I74" s="60">
        <v>304</v>
      </c>
      <c r="J74" s="58" t="s">
        <v>473</v>
      </c>
      <c r="K74" s="61" t="s">
        <v>475</v>
      </c>
      <c r="L74" s="58" t="s">
        <v>475</v>
      </c>
      <c r="M74" s="58" t="s">
        <v>473</v>
      </c>
      <c r="N74" s="58" t="s">
        <v>473</v>
      </c>
      <c r="O74" s="58"/>
      <c r="P74" s="58"/>
      <c r="Q74" s="58"/>
      <c r="R74" s="58"/>
      <c r="S74" s="58"/>
      <c r="T74" s="61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</row>
    <row r="75" spans="2:41">
      <c r="B75" s="56"/>
      <c r="C75" s="65" t="s">
        <v>546</v>
      </c>
      <c r="D75" s="66">
        <v>20</v>
      </c>
      <c r="E75" s="58">
        <f t="shared" si="1"/>
        <v>82.779475755600004</v>
      </c>
      <c r="F75" s="66">
        <v>1326</v>
      </c>
      <c r="G75" s="66"/>
      <c r="H75" s="59">
        <v>0</v>
      </c>
      <c r="I75" s="60" t="s">
        <v>504</v>
      </c>
      <c r="J75" s="69" t="s">
        <v>473</v>
      </c>
      <c r="K75" s="71" t="s">
        <v>473</v>
      </c>
      <c r="L75" s="69" t="s">
        <v>473</v>
      </c>
      <c r="M75" s="69" t="s">
        <v>473</v>
      </c>
      <c r="N75" s="69" t="s">
        <v>473</v>
      </c>
      <c r="O75" s="58" t="s">
        <v>473</v>
      </c>
      <c r="P75" s="58" t="s">
        <v>475</v>
      </c>
      <c r="Q75" s="58" t="s">
        <v>473</v>
      </c>
      <c r="R75" s="58" t="s">
        <v>473</v>
      </c>
      <c r="S75" s="58" t="s">
        <v>473</v>
      </c>
      <c r="T75" s="61" t="s">
        <v>473</v>
      </c>
      <c r="U75" s="58" t="s">
        <v>473</v>
      </c>
      <c r="V75" s="58" t="s">
        <v>476</v>
      </c>
      <c r="W75" s="58" t="s">
        <v>476</v>
      </c>
      <c r="X75" s="58" t="s">
        <v>475</v>
      </c>
      <c r="Y75" s="58" t="s">
        <v>473</v>
      </c>
      <c r="Z75" s="58" t="s">
        <v>473</v>
      </c>
      <c r="AA75" s="58" t="s">
        <v>475</v>
      </c>
      <c r="AB75" s="58" t="s">
        <v>473</v>
      </c>
      <c r="AC75" s="58" t="s">
        <v>476</v>
      </c>
      <c r="AD75" s="58" t="s">
        <v>473</v>
      </c>
      <c r="AE75" s="58" t="s">
        <v>473</v>
      </c>
      <c r="AF75" s="58" t="s">
        <v>473</v>
      </c>
      <c r="AG75" s="58" t="s">
        <v>473</v>
      </c>
      <c r="AH75" s="58" t="s">
        <v>473</v>
      </c>
      <c r="AI75" s="58" t="s">
        <v>474</v>
      </c>
      <c r="AJ75" s="58" t="s">
        <v>473</v>
      </c>
      <c r="AK75" s="58" t="s">
        <v>473</v>
      </c>
      <c r="AL75" s="58" t="s">
        <v>476</v>
      </c>
      <c r="AM75" s="58" t="s">
        <v>473</v>
      </c>
      <c r="AN75" s="58" t="s">
        <v>476</v>
      </c>
      <c r="AO75" s="58" t="s">
        <v>475</v>
      </c>
    </row>
    <row r="76" spans="2:41">
      <c r="B76" s="56"/>
      <c r="C76" s="65" t="s">
        <v>546</v>
      </c>
      <c r="D76" s="66">
        <v>20</v>
      </c>
      <c r="E76" s="58">
        <f t="shared" si="1"/>
        <v>82.779475755600004</v>
      </c>
      <c r="F76" s="66">
        <v>1326</v>
      </c>
      <c r="G76" s="66"/>
      <c r="H76" s="59">
        <v>0</v>
      </c>
      <c r="I76" s="60" t="s">
        <v>504</v>
      </c>
      <c r="J76" s="69" t="s">
        <v>473</v>
      </c>
      <c r="K76" s="71" t="s">
        <v>473</v>
      </c>
      <c r="L76" s="69" t="s">
        <v>473</v>
      </c>
      <c r="M76" s="69" t="s">
        <v>473</v>
      </c>
      <c r="N76" s="69" t="s">
        <v>473</v>
      </c>
      <c r="O76" s="69" t="s">
        <v>473</v>
      </c>
      <c r="P76" s="69" t="s">
        <v>473</v>
      </c>
      <c r="Q76" s="69" t="s">
        <v>473</v>
      </c>
      <c r="R76" s="69" t="s">
        <v>473</v>
      </c>
      <c r="S76" s="69" t="s">
        <v>473</v>
      </c>
      <c r="T76" s="71" t="s">
        <v>473</v>
      </c>
      <c r="U76" s="69" t="s">
        <v>473</v>
      </c>
      <c r="V76" s="69" t="s">
        <v>473</v>
      </c>
      <c r="W76" s="69" t="s">
        <v>473</v>
      </c>
      <c r="X76" s="69" t="s">
        <v>473</v>
      </c>
      <c r="Y76" s="69" t="s">
        <v>473</v>
      </c>
      <c r="Z76" s="69" t="s">
        <v>473</v>
      </c>
      <c r="AA76" s="69" t="s">
        <v>473</v>
      </c>
      <c r="AB76" s="69" t="s">
        <v>473</v>
      </c>
      <c r="AC76" s="69" t="s">
        <v>473</v>
      </c>
      <c r="AD76" s="69" t="s">
        <v>473</v>
      </c>
      <c r="AE76" s="69" t="s">
        <v>473</v>
      </c>
      <c r="AF76" s="69" t="s">
        <v>473</v>
      </c>
      <c r="AG76" s="69" t="s">
        <v>473</v>
      </c>
      <c r="AH76" s="69" t="s">
        <v>473</v>
      </c>
      <c r="AI76" s="69" t="s">
        <v>473</v>
      </c>
      <c r="AJ76" s="69" t="s">
        <v>473</v>
      </c>
      <c r="AK76" s="69" t="s">
        <v>473</v>
      </c>
      <c r="AL76" s="69" t="s">
        <v>473</v>
      </c>
      <c r="AM76" s="69" t="s">
        <v>473</v>
      </c>
      <c r="AN76" s="69" t="s">
        <v>473</v>
      </c>
      <c r="AO76" s="69" t="s">
        <v>473</v>
      </c>
    </row>
    <row r="77" spans="2:41">
      <c r="B77" s="56"/>
      <c r="C77" s="57" t="s">
        <v>547</v>
      </c>
      <c r="D77" s="68">
        <v>15</v>
      </c>
      <c r="E77" s="58">
        <f t="shared" si="1"/>
        <v>55.248745131</v>
      </c>
      <c r="F77" s="68">
        <v>885</v>
      </c>
      <c r="G77" s="68"/>
      <c r="H77" s="58">
        <v>0</v>
      </c>
      <c r="I77" s="59" t="s">
        <v>430</v>
      </c>
      <c r="J77" s="58" t="s">
        <v>475</v>
      </c>
      <c r="K77" s="61" t="s">
        <v>475</v>
      </c>
      <c r="L77" s="58" t="s">
        <v>475</v>
      </c>
      <c r="M77" s="58" t="s">
        <v>473</v>
      </c>
      <c r="N77" s="58" t="s">
        <v>475</v>
      </c>
      <c r="O77" s="69" t="s">
        <v>473</v>
      </c>
      <c r="P77" s="69" t="s">
        <v>473</v>
      </c>
      <c r="Q77" s="69" t="s">
        <v>473</v>
      </c>
      <c r="R77" s="69" t="s">
        <v>473</v>
      </c>
      <c r="S77" s="69" t="s">
        <v>473</v>
      </c>
      <c r="T77" s="71" t="s">
        <v>473</v>
      </c>
      <c r="U77" s="69" t="s">
        <v>473</v>
      </c>
      <c r="V77" s="69" t="s">
        <v>473</v>
      </c>
      <c r="W77" s="69" t="s">
        <v>473</v>
      </c>
      <c r="X77" s="69" t="s">
        <v>473</v>
      </c>
      <c r="Y77" s="69" t="s">
        <v>473</v>
      </c>
      <c r="Z77" s="69" t="s">
        <v>473</v>
      </c>
      <c r="AA77" s="69" t="s">
        <v>473</v>
      </c>
      <c r="AB77" s="69" t="s">
        <v>473</v>
      </c>
      <c r="AC77" s="69" t="s">
        <v>473</v>
      </c>
      <c r="AD77" s="69" t="s">
        <v>473</v>
      </c>
      <c r="AE77" s="69" t="s">
        <v>473</v>
      </c>
      <c r="AF77" s="69" t="s">
        <v>473</v>
      </c>
      <c r="AG77" s="69" t="s">
        <v>473</v>
      </c>
      <c r="AH77" s="69" t="s">
        <v>473</v>
      </c>
      <c r="AI77" s="69" t="s">
        <v>473</v>
      </c>
      <c r="AJ77" s="69" t="s">
        <v>473</v>
      </c>
      <c r="AK77" s="69" t="s">
        <v>473</v>
      </c>
      <c r="AL77" s="69" t="s">
        <v>473</v>
      </c>
      <c r="AM77" s="69" t="s">
        <v>473</v>
      </c>
      <c r="AN77" s="69" t="s">
        <v>473</v>
      </c>
      <c r="AO77" s="69" t="s">
        <v>473</v>
      </c>
    </row>
    <row r="78" spans="2:41">
      <c r="B78" s="56"/>
      <c r="C78" s="65" t="s">
        <v>548</v>
      </c>
      <c r="D78" s="66">
        <v>20</v>
      </c>
      <c r="E78" s="58">
        <f t="shared" si="1"/>
        <v>61.803680993999997</v>
      </c>
      <c r="F78" s="66">
        <v>990</v>
      </c>
      <c r="G78" s="66">
        <v>520</v>
      </c>
      <c r="H78" s="59">
        <v>0</v>
      </c>
      <c r="I78" s="60" t="s">
        <v>504</v>
      </c>
      <c r="J78" s="69" t="s">
        <v>473</v>
      </c>
      <c r="K78" s="61"/>
      <c r="L78" s="58"/>
      <c r="M78" s="58"/>
      <c r="N78" s="58"/>
      <c r="O78" s="58" t="s">
        <v>473</v>
      </c>
      <c r="P78" s="58" t="s">
        <v>473</v>
      </c>
      <c r="Q78" s="58" t="s">
        <v>475</v>
      </c>
      <c r="R78" s="58" t="s">
        <v>473</v>
      </c>
      <c r="S78" s="58" t="s">
        <v>475</v>
      </c>
      <c r="T78" s="61" t="s">
        <v>475</v>
      </c>
      <c r="U78" s="58" t="s">
        <v>473</v>
      </c>
      <c r="V78" s="58" t="s">
        <v>473</v>
      </c>
      <c r="W78" s="58" t="s">
        <v>473</v>
      </c>
      <c r="X78" s="58" t="s">
        <v>473</v>
      </c>
      <c r="Y78" s="58" t="s">
        <v>476</v>
      </c>
      <c r="Z78" s="58" t="s">
        <v>475</v>
      </c>
      <c r="AA78" s="58" t="s">
        <v>473</v>
      </c>
      <c r="AB78" s="58" t="s">
        <v>473</v>
      </c>
      <c r="AC78" s="58" t="s">
        <v>473</v>
      </c>
      <c r="AD78" s="58" t="s">
        <v>476</v>
      </c>
      <c r="AE78" s="58" t="s">
        <v>475</v>
      </c>
      <c r="AF78" s="58" t="s">
        <v>475</v>
      </c>
      <c r="AG78" s="58" t="s">
        <v>475</v>
      </c>
      <c r="AH78" s="58" t="s">
        <v>473</v>
      </c>
      <c r="AI78" s="58" t="s">
        <v>475</v>
      </c>
      <c r="AJ78" s="58" t="s">
        <v>475</v>
      </c>
      <c r="AK78" s="58" t="s">
        <v>473</v>
      </c>
      <c r="AL78" s="58" t="s">
        <v>476</v>
      </c>
      <c r="AM78" s="58" t="s">
        <v>476</v>
      </c>
      <c r="AN78" s="58" t="s">
        <v>476</v>
      </c>
      <c r="AO78" s="58" t="s">
        <v>475</v>
      </c>
    </row>
    <row r="79" spans="2:41">
      <c r="B79" s="56"/>
      <c r="C79" s="65" t="s">
        <v>549</v>
      </c>
      <c r="D79" s="66">
        <v>20</v>
      </c>
      <c r="E79" s="58">
        <f t="shared" si="1"/>
        <v>44.573563868400001</v>
      </c>
      <c r="F79" s="66">
        <v>714</v>
      </c>
      <c r="G79" s="66"/>
      <c r="H79" s="59">
        <v>0</v>
      </c>
      <c r="I79" s="60">
        <v>304</v>
      </c>
      <c r="J79" s="69" t="s">
        <v>473</v>
      </c>
      <c r="K79" s="61" t="s">
        <v>474</v>
      </c>
      <c r="L79" s="58" t="s">
        <v>474</v>
      </c>
      <c r="M79" s="69" t="s">
        <v>473</v>
      </c>
      <c r="N79" s="58" t="s">
        <v>474</v>
      </c>
      <c r="O79" s="58"/>
      <c r="P79" s="58"/>
      <c r="Q79" s="58"/>
      <c r="R79" s="58"/>
      <c r="S79" s="58"/>
      <c r="T79" s="61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</row>
    <row r="80" spans="2:41">
      <c r="B80" s="56"/>
      <c r="C80" s="57" t="s">
        <v>550</v>
      </c>
      <c r="D80" s="67">
        <v>20</v>
      </c>
      <c r="E80" s="58">
        <f t="shared" si="1"/>
        <v>44.16153932844</v>
      </c>
      <c r="F80" s="74">
        <v>707.4</v>
      </c>
      <c r="G80" s="74"/>
      <c r="H80" s="58">
        <v>0</v>
      </c>
      <c r="I80" s="60">
        <v>304</v>
      </c>
      <c r="J80" s="58" t="s">
        <v>475</v>
      </c>
      <c r="K80" s="61" t="s">
        <v>475</v>
      </c>
      <c r="L80" s="58" t="s">
        <v>473</v>
      </c>
      <c r="M80" s="58" t="s">
        <v>473</v>
      </c>
      <c r="N80" s="58" t="s">
        <v>475</v>
      </c>
      <c r="O80" s="58" t="s">
        <v>475</v>
      </c>
      <c r="P80" s="58" t="s">
        <v>474</v>
      </c>
      <c r="Q80" s="58" t="s">
        <v>475</v>
      </c>
      <c r="R80" s="58" t="s">
        <v>474</v>
      </c>
      <c r="S80" s="69" t="s">
        <v>473</v>
      </c>
      <c r="T80" s="71" t="s">
        <v>473</v>
      </c>
      <c r="U80" s="58" t="s">
        <v>475</v>
      </c>
      <c r="V80" s="58" t="s">
        <v>476</v>
      </c>
      <c r="W80" s="69" t="s">
        <v>473</v>
      </c>
      <c r="X80" s="58" t="s">
        <v>475</v>
      </c>
      <c r="Y80" s="69" t="s">
        <v>473</v>
      </c>
      <c r="Z80" s="69" t="s">
        <v>473</v>
      </c>
      <c r="AA80" s="69" t="s">
        <v>473</v>
      </c>
      <c r="AB80" s="69" t="s">
        <v>473</v>
      </c>
      <c r="AC80" s="69" t="s">
        <v>473</v>
      </c>
      <c r="AD80" s="58" t="s">
        <v>475</v>
      </c>
      <c r="AE80" s="58" t="s">
        <v>475</v>
      </c>
      <c r="AF80" s="69" t="s">
        <v>473</v>
      </c>
      <c r="AG80" s="69" t="s">
        <v>473</v>
      </c>
      <c r="AH80" s="69" t="s">
        <v>473</v>
      </c>
      <c r="AI80" s="58" t="s">
        <v>476</v>
      </c>
      <c r="AJ80" s="58" t="s">
        <v>476</v>
      </c>
      <c r="AK80" s="58" t="s">
        <v>476</v>
      </c>
      <c r="AL80" s="69" t="s">
        <v>473</v>
      </c>
      <c r="AM80" s="58" t="s">
        <v>475</v>
      </c>
      <c r="AN80" s="58" t="s">
        <v>476</v>
      </c>
      <c r="AO80" s="69" t="s">
        <v>473</v>
      </c>
    </row>
    <row r="81" spans="2:41">
      <c r="B81" s="56"/>
      <c r="C81" s="65" t="s">
        <v>551</v>
      </c>
      <c r="D81" s="66">
        <v>15</v>
      </c>
      <c r="E81" s="58">
        <f t="shared" si="1"/>
        <v>69.919315871999999</v>
      </c>
      <c r="F81" s="66">
        <v>1120</v>
      </c>
      <c r="G81" s="66"/>
      <c r="H81" s="59">
        <v>0</v>
      </c>
      <c r="I81" s="59" t="s">
        <v>430</v>
      </c>
      <c r="J81" s="69" t="s">
        <v>473</v>
      </c>
      <c r="K81" s="61" t="s">
        <v>475</v>
      </c>
      <c r="L81" s="58" t="s">
        <v>475</v>
      </c>
      <c r="M81" s="69" t="s">
        <v>473</v>
      </c>
      <c r="N81" s="58" t="s">
        <v>474</v>
      </c>
      <c r="O81" s="58" t="s">
        <v>473</v>
      </c>
      <c r="P81" s="58" t="s">
        <v>473</v>
      </c>
      <c r="Q81" s="58" t="s">
        <v>475</v>
      </c>
      <c r="R81" s="58" t="s">
        <v>473</v>
      </c>
      <c r="S81" s="58" t="s">
        <v>473</v>
      </c>
      <c r="T81" s="61" t="s">
        <v>473</v>
      </c>
      <c r="U81" s="58" t="s">
        <v>473</v>
      </c>
      <c r="V81" s="58" t="s">
        <v>476</v>
      </c>
      <c r="W81" s="58" t="s">
        <v>473</v>
      </c>
      <c r="X81" s="58" t="s">
        <v>475</v>
      </c>
      <c r="Y81" s="58" t="s">
        <v>474</v>
      </c>
      <c r="Z81" s="58" t="s">
        <v>476</v>
      </c>
      <c r="AA81" s="58" t="s">
        <v>473</v>
      </c>
      <c r="AB81" s="58" t="s">
        <v>473</v>
      </c>
      <c r="AC81" s="58" t="s">
        <v>473</v>
      </c>
      <c r="AD81" s="58" t="s">
        <v>477</v>
      </c>
      <c r="AE81" s="58" t="s">
        <v>473</v>
      </c>
      <c r="AF81" s="58" t="s">
        <v>475</v>
      </c>
      <c r="AG81" s="58" t="s">
        <v>475</v>
      </c>
      <c r="AH81" s="58" t="s">
        <v>473</v>
      </c>
      <c r="AI81" s="58" t="s">
        <v>476</v>
      </c>
      <c r="AJ81" s="58" t="s">
        <v>474</v>
      </c>
      <c r="AK81" s="58" t="s">
        <v>473</v>
      </c>
      <c r="AL81" s="58" t="s">
        <v>474</v>
      </c>
      <c r="AM81" s="58" t="s">
        <v>474</v>
      </c>
      <c r="AN81" s="58" t="s">
        <v>477</v>
      </c>
      <c r="AO81" s="58" t="s">
        <v>475</v>
      </c>
    </row>
    <row r="82" spans="2:41">
      <c r="B82" s="56"/>
      <c r="C82" s="57" t="s">
        <v>552</v>
      </c>
      <c r="D82" s="68">
        <v>15</v>
      </c>
      <c r="E82" s="58">
        <f t="shared" si="1"/>
        <v>69.919315871999999</v>
      </c>
      <c r="F82" s="68">
        <v>1120</v>
      </c>
      <c r="G82" s="68"/>
      <c r="H82" s="58">
        <v>0</v>
      </c>
      <c r="I82" s="60">
        <v>304</v>
      </c>
      <c r="J82" s="58" t="s">
        <v>473</v>
      </c>
      <c r="K82" s="61" t="s">
        <v>475</v>
      </c>
      <c r="L82" s="58" t="s">
        <v>473</v>
      </c>
      <c r="M82" s="58" t="s">
        <v>473</v>
      </c>
      <c r="N82" s="58" t="s">
        <v>473</v>
      </c>
      <c r="O82" s="58" t="s">
        <v>475</v>
      </c>
      <c r="P82" s="58" t="s">
        <v>474</v>
      </c>
      <c r="Q82" s="69" t="s">
        <v>473</v>
      </c>
      <c r="R82" s="69" t="s">
        <v>473</v>
      </c>
      <c r="S82" s="58" t="s">
        <v>475</v>
      </c>
      <c r="T82" s="61" t="s">
        <v>475</v>
      </c>
      <c r="U82" s="58" t="s">
        <v>475</v>
      </c>
      <c r="V82" s="58" t="s">
        <v>477</v>
      </c>
      <c r="W82" s="58" t="s">
        <v>477</v>
      </c>
      <c r="X82" s="58" t="s">
        <v>475</v>
      </c>
      <c r="Y82" s="58" t="s">
        <v>475</v>
      </c>
      <c r="Z82" s="69" t="s">
        <v>473</v>
      </c>
      <c r="AA82" s="58" t="s">
        <v>475</v>
      </c>
      <c r="AB82" s="58" t="s">
        <v>474</v>
      </c>
      <c r="AC82" s="69" t="s">
        <v>473</v>
      </c>
      <c r="AD82" s="58" t="s">
        <v>475</v>
      </c>
      <c r="AE82" s="69" t="s">
        <v>473</v>
      </c>
      <c r="AF82" s="69" t="s">
        <v>473</v>
      </c>
      <c r="AG82" s="69" t="s">
        <v>473</v>
      </c>
      <c r="AH82" s="69" t="s">
        <v>473</v>
      </c>
      <c r="AI82" s="58" t="s">
        <v>475</v>
      </c>
      <c r="AJ82" s="58" t="s">
        <v>475</v>
      </c>
      <c r="AK82" s="58" t="s">
        <v>474</v>
      </c>
      <c r="AL82" s="69" t="s">
        <v>473</v>
      </c>
      <c r="AM82" s="58" t="s">
        <v>475</v>
      </c>
      <c r="AN82" s="58" t="s">
        <v>475</v>
      </c>
      <c r="AO82" s="69" t="s">
        <v>473</v>
      </c>
    </row>
    <row r="83" spans="2:41">
      <c r="B83" s="56"/>
      <c r="C83" s="65" t="s">
        <v>553</v>
      </c>
      <c r="D83" s="66">
        <v>20</v>
      </c>
      <c r="E83" s="58">
        <f t="shared" si="1"/>
        <v>58.807138885199997</v>
      </c>
      <c r="F83" s="66">
        <v>942</v>
      </c>
      <c r="G83" s="66"/>
      <c r="H83" s="59">
        <v>0</v>
      </c>
      <c r="I83" s="60" t="s">
        <v>504</v>
      </c>
      <c r="J83" s="69" t="s">
        <v>473</v>
      </c>
      <c r="K83" s="71" t="s">
        <v>473</v>
      </c>
      <c r="L83" s="69" t="s">
        <v>473</v>
      </c>
      <c r="M83" s="69" t="s">
        <v>473</v>
      </c>
      <c r="N83" s="69" t="s">
        <v>473</v>
      </c>
      <c r="O83" s="58" t="s">
        <v>473</v>
      </c>
      <c r="P83" s="58" t="s">
        <v>473</v>
      </c>
      <c r="Q83" s="58" t="s">
        <v>475</v>
      </c>
      <c r="R83" s="58" t="s">
        <v>473</v>
      </c>
      <c r="S83" s="58" t="s">
        <v>473</v>
      </c>
      <c r="T83" s="61" t="s">
        <v>473</v>
      </c>
      <c r="U83" s="58" t="s">
        <v>473</v>
      </c>
      <c r="V83" s="58" t="s">
        <v>473</v>
      </c>
      <c r="W83" s="58" t="s">
        <v>473</v>
      </c>
      <c r="X83" s="58" t="s">
        <v>473</v>
      </c>
      <c r="Y83" s="58" t="s">
        <v>475</v>
      </c>
      <c r="Z83" s="58" t="s">
        <v>475</v>
      </c>
      <c r="AA83" s="58" t="s">
        <v>475</v>
      </c>
      <c r="AB83" s="58" t="s">
        <v>474</v>
      </c>
      <c r="AC83" s="58" t="s">
        <v>474</v>
      </c>
      <c r="AD83" s="58" t="s">
        <v>473</v>
      </c>
      <c r="AE83" s="58" t="s">
        <v>473</v>
      </c>
      <c r="AF83" s="58" t="s">
        <v>475</v>
      </c>
      <c r="AG83" s="58" t="s">
        <v>475</v>
      </c>
      <c r="AH83" s="58" t="s">
        <v>473</v>
      </c>
      <c r="AI83" s="58" t="s">
        <v>475</v>
      </c>
      <c r="AJ83" s="58" t="s">
        <v>475</v>
      </c>
      <c r="AK83" s="58" t="s">
        <v>477</v>
      </c>
      <c r="AL83" s="58" t="s">
        <v>475</v>
      </c>
      <c r="AM83" s="58" t="s">
        <v>475</v>
      </c>
      <c r="AN83" s="58" t="s">
        <v>475</v>
      </c>
      <c r="AO83" s="58" t="s">
        <v>475</v>
      </c>
    </row>
    <row r="84" spans="2:41">
      <c r="B84" s="56"/>
      <c r="C84" s="65" t="s">
        <v>554</v>
      </c>
      <c r="D84" s="66">
        <v>20</v>
      </c>
      <c r="E84" s="58">
        <f t="shared" si="1"/>
        <v>68.670756659999995</v>
      </c>
      <c r="F84" s="66">
        <v>1100</v>
      </c>
      <c r="G84" s="66"/>
      <c r="H84" s="59">
        <v>0</v>
      </c>
      <c r="I84" s="60" t="s">
        <v>504</v>
      </c>
      <c r="J84" s="69" t="s">
        <v>473</v>
      </c>
      <c r="K84" s="71" t="s">
        <v>473</v>
      </c>
      <c r="L84" s="69" t="s">
        <v>473</v>
      </c>
      <c r="M84" s="69" t="s">
        <v>473</v>
      </c>
      <c r="N84" s="69" t="s">
        <v>473</v>
      </c>
      <c r="O84" s="69" t="s">
        <v>473</v>
      </c>
      <c r="P84" s="69" t="s">
        <v>473</v>
      </c>
      <c r="Q84" s="69" t="s">
        <v>473</v>
      </c>
      <c r="R84" s="69" t="s">
        <v>473</v>
      </c>
      <c r="S84" s="69" t="s">
        <v>473</v>
      </c>
      <c r="T84" s="71" t="s">
        <v>473</v>
      </c>
      <c r="U84" s="69" t="s">
        <v>473</v>
      </c>
      <c r="V84" s="69" t="s">
        <v>473</v>
      </c>
      <c r="W84" s="69" t="s">
        <v>473</v>
      </c>
      <c r="X84" s="69" t="s">
        <v>473</v>
      </c>
      <c r="Y84" s="69" t="s">
        <v>473</v>
      </c>
      <c r="Z84" s="69" t="s">
        <v>473</v>
      </c>
      <c r="AA84" s="69" t="s">
        <v>473</v>
      </c>
      <c r="AB84" s="69" t="s">
        <v>473</v>
      </c>
      <c r="AC84" s="69" t="s">
        <v>473</v>
      </c>
      <c r="AD84" s="69" t="s">
        <v>473</v>
      </c>
      <c r="AE84" s="69" t="s">
        <v>473</v>
      </c>
      <c r="AF84" s="69" t="s">
        <v>473</v>
      </c>
      <c r="AG84" s="69" t="s">
        <v>473</v>
      </c>
      <c r="AH84" s="69" t="s">
        <v>473</v>
      </c>
      <c r="AI84" s="69" t="s">
        <v>473</v>
      </c>
      <c r="AJ84" s="69" t="s">
        <v>473</v>
      </c>
      <c r="AK84" s="69" t="s">
        <v>473</v>
      </c>
      <c r="AL84" s="69" t="s">
        <v>473</v>
      </c>
      <c r="AM84" s="69" t="s">
        <v>473</v>
      </c>
      <c r="AN84" s="69" t="s">
        <v>473</v>
      </c>
      <c r="AO84" s="69" t="s">
        <v>473</v>
      </c>
    </row>
    <row r="85" spans="2:41">
      <c r="B85" s="56"/>
      <c r="C85" s="57" t="s">
        <v>555</v>
      </c>
      <c r="D85" s="70">
        <v>30</v>
      </c>
      <c r="E85" s="58">
        <f t="shared" si="1"/>
        <v>62.427960599999999</v>
      </c>
      <c r="F85" s="58">
        <v>1000</v>
      </c>
      <c r="G85" s="58"/>
      <c r="H85" s="58">
        <v>0</v>
      </c>
      <c r="I85" s="60">
        <v>304</v>
      </c>
      <c r="J85" s="58" t="s">
        <v>473</v>
      </c>
      <c r="K85" s="61" t="s">
        <v>475</v>
      </c>
      <c r="L85" s="58" t="s">
        <v>473</v>
      </c>
      <c r="M85" s="58" t="s">
        <v>473</v>
      </c>
      <c r="N85" s="58" t="s">
        <v>473</v>
      </c>
      <c r="O85" s="69" t="s">
        <v>473</v>
      </c>
      <c r="P85" s="69" t="s">
        <v>473</v>
      </c>
      <c r="Q85" s="69" t="s">
        <v>473</v>
      </c>
      <c r="R85" s="69" t="s">
        <v>473</v>
      </c>
      <c r="S85" s="69" t="s">
        <v>473</v>
      </c>
      <c r="T85" s="71" t="s">
        <v>473</v>
      </c>
      <c r="U85" s="69" t="s">
        <v>473</v>
      </c>
      <c r="V85" s="69" t="s">
        <v>473</v>
      </c>
      <c r="W85" s="69" t="s">
        <v>473</v>
      </c>
      <c r="X85" s="69" t="s">
        <v>473</v>
      </c>
      <c r="Y85" s="69" t="s">
        <v>473</v>
      </c>
      <c r="Z85" s="69" t="s">
        <v>473</v>
      </c>
      <c r="AA85" s="69" t="s">
        <v>473</v>
      </c>
      <c r="AB85" s="69" t="s">
        <v>473</v>
      </c>
      <c r="AC85" s="69" t="s">
        <v>473</v>
      </c>
      <c r="AD85" s="69" t="s">
        <v>473</v>
      </c>
      <c r="AE85" s="69" t="s">
        <v>473</v>
      </c>
      <c r="AF85" s="69" t="s">
        <v>473</v>
      </c>
      <c r="AG85" s="69" t="s">
        <v>473</v>
      </c>
      <c r="AH85" s="69" t="s">
        <v>473</v>
      </c>
      <c r="AI85" s="69" t="s">
        <v>473</v>
      </c>
      <c r="AJ85" s="69" t="s">
        <v>473</v>
      </c>
      <c r="AK85" s="69" t="s">
        <v>473</v>
      </c>
      <c r="AL85" s="69" t="s">
        <v>473</v>
      </c>
      <c r="AM85" s="69" t="s">
        <v>473</v>
      </c>
      <c r="AN85" s="69" t="s">
        <v>473</v>
      </c>
      <c r="AO85" s="69" t="s">
        <v>473</v>
      </c>
    </row>
    <row r="86" spans="2:41">
      <c r="B86" s="56"/>
      <c r="C86" s="65" t="s">
        <v>556</v>
      </c>
      <c r="D86" s="66">
        <v>25</v>
      </c>
      <c r="E86" s="58">
        <f t="shared" si="1"/>
        <v>47.108139068760003</v>
      </c>
      <c r="F86" s="66">
        <v>754.6</v>
      </c>
      <c r="G86" s="66"/>
      <c r="H86" s="59">
        <v>0</v>
      </c>
      <c r="I86" s="60" t="s">
        <v>504</v>
      </c>
      <c r="J86" s="69" t="s">
        <v>473</v>
      </c>
      <c r="K86" s="71" t="s">
        <v>473</v>
      </c>
      <c r="L86" s="69" t="s">
        <v>473</v>
      </c>
      <c r="M86" s="69" t="s">
        <v>473</v>
      </c>
      <c r="N86" s="69" t="s">
        <v>473</v>
      </c>
      <c r="O86" s="58" t="s">
        <v>473</v>
      </c>
      <c r="P86" s="58" t="s">
        <v>473</v>
      </c>
      <c r="Q86" s="58" t="s">
        <v>475</v>
      </c>
      <c r="R86" s="58" t="s">
        <v>473</v>
      </c>
      <c r="S86" s="58" t="s">
        <v>473</v>
      </c>
      <c r="T86" s="61" t="s">
        <v>473</v>
      </c>
      <c r="U86" s="58" t="s">
        <v>473</v>
      </c>
      <c r="V86" s="58" t="s">
        <v>473</v>
      </c>
      <c r="W86" s="58" t="s">
        <v>473</v>
      </c>
      <c r="X86" s="58" t="s">
        <v>473</v>
      </c>
      <c r="Y86" s="58" t="s">
        <v>473</v>
      </c>
      <c r="Z86" s="58" t="s">
        <v>475</v>
      </c>
      <c r="AA86" s="58" t="s">
        <v>473</v>
      </c>
      <c r="AB86" s="58" t="s">
        <v>473</v>
      </c>
      <c r="AC86" s="58" t="s">
        <v>473</v>
      </c>
      <c r="AD86" s="58" t="s">
        <v>473</v>
      </c>
      <c r="AE86" s="58" t="s">
        <v>473</v>
      </c>
      <c r="AF86" s="58" t="s">
        <v>475</v>
      </c>
      <c r="AG86" s="58" t="s">
        <v>475</v>
      </c>
      <c r="AH86" s="58" t="s">
        <v>473</v>
      </c>
      <c r="AI86" s="58" t="s">
        <v>475</v>
      </c>
      <c r="AJ86" s="58" t="s">
        <v>476</v>
      </c>
      <c r="AK86" s="58" t="s">
        <v>473</v>
      </c>
      <c r="AL86" s="58" t="s">
        <v>476</v>
      </c>
      <c r="AM86" s="58" t="s">
        <v>476</v>
      </c>
      <c r="AN86" s="58" t="s">
        <v>476</v>
      </c>
      <c r="AO86" s="58" t="s">
        <v>475</v>
      </c>
    </row>
    <row r="87" spans="2:41">
      <c r="B87" s="56"/>
      <c r="C87" s="57" t="s">
        <v>557</v>
      </c>
      <c r="D87" s="67">
        <v>-89</v>
      </c>
      <c r="E87" s="58">
        <f t="shared" si="1"/>
        <v>35.600168811755999</v>
      </c>
      <c r="F87" s="67">
        <v>570.26</v>
      </c>
      <c r="G87" s="67"/>
      <c r="H87" s="58">
        <v>0</v>
      </c>
      <c r="I87" s="60">
        <v>304</v>
      </c>
      <c r="J87" s="58" t="s">
        <v>475</v>
      </c>
      <c r="K87" s="61" t="s">
        <v>475</v>
      </c>
      <c r="L87" s="58" t="s">
        <v>473</v>
      </c>
      <c r="M87" s="58" t="s">
        <v>473</v>
      </c>
      <c r="N87" s="58" t="s">
        <v>475</v>
      </c>
      <c r="O87" s="69" t="s">
        <v>473</v>
      </c>
      <c r="P87" s="69" t="s">
        <v>473</v>
      </c>
      <c r="Q87" s="69" t="s">
        <v>473</v>
      </c>
      <c r="R87" s="69" t="s">
        <v>473</v>
      </c>
      <c r="S87" s="69" t="s">
        <v>473</v>
      </c>
      <c r="T87" s="71" t="s">
        <v>473</v>
      </c>
      <c r="U87" s="69" t="s">
        <v>473</v>
      </c>
      <c r="V87" s="69" t="s">
        <v>473</v>
      </c>
      <c r="W87" s="69" t="s">
        <v>473</v>
      </c>
      <c r="X87" s="69" t="s">
        <v>473</v>
      </c>
      <c r="Y87" s="69" t="s">
        <v>473</v>
      </c>
      <c r="Z87" s="69" t="s">
        <v>473</v>
      </c>
      <c r="AA87" s="69" t="s">
        <v>473</v>
      </c>
      <c r="AB87" s="69" t="s">
        <v>473</v>
      </c>
      <c r="AC87" s="69" t="s">
        <v>473</v>
      </c>
      <c r="AD87" s="69" t="s">
        <v>473</v>
      </c>
      <c r="AE87" s="69" t="s">
        <v>473</v>
      </c>
      <c r="AF87" s="69" t="s">
        <v>473</v>
      </c>
      <c r="AG87" s="69" t="s">
        <v>473</v>
      </c>
      <c r="AH87" s="69" t="s">
        <v>473</v>
      </c>
      <c r="AI87" s="69" t="s">
        <v>473</v>
      </c>
      <c r="AJ87" s="69" t="s">
        <v>473</v>
      </c>
      <c r="AK87" s="69" t="s">
        <v>473</v>
      </c>
      <c r="AL87" s="69" t="s">
        <v>473</v>
      </c>
      <c r="AM87" s="69" t="s">
        <v>473</v>
      </c>
      <c r="AN87" s="69" t="s">
        <v>473</v>
      </c>
      <c r="AO87" s="69" t="s">
        <v>473</v>
      </c>
    </row>
    <row r="88" spans="2:41">
      <c r="B88" s="56"/>
      <c r="C88" s="57" t="s">
        <v>558</v>
      </c>
      <c r="D88" s="67">
        <v>20</v>
      </c>
      <c r="E88" s="58">
        <f t="shared" si="1"/>
        <v>63.177096127200002</v>
      </c>
      <c r="F88" s="58">
        <v>1012</v>
      </c>
      <c r="G88" s="58"/>
      <c r="H88" s="58">
        <v>0</v>
      </c>
      <c r="I88" s="60">
        <v>304</v>
      </c>
      <c r="J88" s="58" t="s">
        <v>473</v>
      </c>
      <c r="K88" s="61" t="s">
        <v>475</v>
      </c>
      <c r="L88" s="58" t="s">
        <v>475</v>
      </c>
      <c r="M88" s="58" t="s">
        <v>473</v>
      </c>
      <c r="N88" s="58" t="s">
        <v>473</v>
      </c>
      <c r="O88" s="58" t="s">
        <v>473</v>
      </c>
      <c r="P88" s="58" t="s">
        <v>473</v>
      </c>
      <c r="Q88" s="58" t="s">
        <v>475</v>
      </c>
      <c r="R88" s="58" t="s">
        <v>473</v>
      </c>
      <c r="S88" s="58" t="s">
        <v>473</v>
      </c>
      <c r="T88" s="61" t="s">
        <v>473</v>
      </c>
      <c r="U88" s="58" t="s">
        <v>473</v>
      </c>
      <c r="V88" s="58" t="s">
        <v>473</v>
      </c>
      <c r="W88" s="58" t="s">
        <v>473</v>
      </c>
      <c r="X88" s="58" t="s">
        <v>473</v>
      </c>
      <c r="Y88" s="58" t="s">
        <v>476</v>
      </c>
      <c r="Z88" s="58" t="s">
        <v>475</v>
      </c>
      <c r="AA88" s="58" t="s">
        <v>473</v>
      </c>
      <c r="AB88" s="58" t="s">
        <v>473</v>
      </c>
      <c r="AC88" s="58" t="s">
        <v>473</v>
      </c>
      <c r="AD88" s="58" t="s">
        <v>473</v>
      </c>
      <c r="AE88" s="58" t="s">
        <v>473</v>
      </c>
      <c r="AF88" s="58" t="s">
        <v>475</v>
      </c>
      <c r="AG88" s="58" t="s">
        <v>475</v>
      </c>
      <c r="AH88" s="58" t="s">
        <v>473</v>
      </c>
      <c r="AI88" s="58" t="s">
        <v>475</v>
      </c>
      <c r="AJ88" s="58" t="s">
        <v>475</v>
      </c>
      <c r="AK88" s="58" t="s">
        <v>473</v>
      </c>
      <c r="AL88" s="58" t="s">
        <v>474</v>
      </c>
      <c r="AM88" s="58" t="s">
        <v>476</v>
      </c>
      <c r="AN88" s="58" t="s">
        <v>476</v>
      </c>
      <c r="AO88" s="58" t="s">
        <v>475</v>
      </c>
    </row>
    <row r="89" spans="2:41">
      <c r="B89" s="56"/>
      <c r="C89" s="57" t="s">
        <v>559</v>
      </c>
      <c r="D89" s="68">
        <v>25</v>
      </c>
      <c r="E89" s="58">
        <f t="shared" si="1"/>
        <v>4.5397612948320001</v>
      </c>
      <c r="F89" s="68">
        <v>72.72</v>
      </c>
      <c r="G89" s="68"/>
      <c r="H89" s="58">
        <v>0</v>
      </c>
      <c r="I89" s="60">
        <v>304</v>
      </c>
      <c r="J89" s="58" t="s">
        <v>475</v>
      </c>
      <c r="K89" s="61" t="s">
        <v>475</v>
      </c>
      <c r="L89" s="58" t="s">
        <v>475</v>
      </c>
      <c r="M89" s="58" t="s">
        <v>475</v>
      </c>
      <c r="N89" s="58" t="s">
        <v>475</v>
      </c>
      <c r="O89" s="58" t="s">
        <v>473</v>
      </c>
      <c r="P89" s="58" t="s">
        <v>473</v>
      </c>
      <c r="Q89" s="58" t="s">
        <v>473</v>
      </c>
      <c r="R89" s="58" t="s">
        <v>473</v>
      </c>
      <c r="S89" s="58" t="s">
        <v>473</v>
      </c>
      <c r="T89" s="61" t="s">
        <v>477</v>
      </c>
      <c r="U89" s="58" t="s">
        <v>473</v>
      </c>
      <c r="V89" s="58" t="s">
        <v>473</v>
      </c>
      <c r="W89" s="58" t="s">
        <v>473</v>
      </c>
      <c r="X89" s="58" t="s">
        <v>473</v>
      </c>
      <c r="Y89" s="58" t="s">
        <v>473</v>
      </c>
      <c r="Z89" s="58" t="s">
        <v>476</v>
      </c>
      <c r="AA89" s="58" t="s">
        <v>473</v>
      </c>
      <c r="AB89" s="58" t="s">
        <v>473</v>
      </c>
      <c r="AC89" s="58" t="s">
        <v>473</v>
      </c>
      <c r="AD89" s="58" t="s">
        <v>473</v>
      </c>
      <c r="AE89" s="58" t="s">
        <v>475</v>
      </c>
      <c r="AF89" s="58" t="s">
        <v>475</v>
      </c>
      <c r="AG89" s="58" t="s">
        <v>475</v>
      </c>
      <c r="AH89" s="58" t="s">
        <v>473</v>
      </c>
      <c r="AI89" s="58" t="s">
        <v>476</v>
      </c>
      <c r="AJ89" s="58" t="s">
        <v>474</v>
      </c>
      <c r="AK89" s="58" t="s">
        <v>477</v>
      </c>
      <c r="AL89" s="58" t="s">
        <v>474</v>
      </c>
      <c r="AM89" s="58" t="s">
        <v>473</v>
      </c>
      <c r="AN89" s="58" t="s">
        <v>477</v>
      </c>
      <c r="AO89" s="58" t="s">
        <v>475</v>
      </c>
    </row>
    <row r="90" spans="2:41">
      <c r="B90" s="56"/>
      <c r="C90" s="57" t="s">
        <v>560</v>
      </c>
      <c r="D90" s="68">
        <v>20</v>
      </c>
      <c r="E90" s="58">
        <f t="shared" si="1"/>
        <v>56.222621316359998</v>
      </c>
      <c r="F90" s="68">
        <v>900.6</v>
      </c>
      <c r="G90" s="68"/>
      <c r="H90" s="58">
        <v>0</v>
      </c>
      <c r="I90" s="60">
        <v>304</v>
      </c>
      <c r="J90" s="58" t="s">
        <v>473</v>
      </c>
      <c r="K90" s="61" t="s">
        <v>475</v>
      </c>
      <c r="L90" s="58" t="s">
        <v>475</v>
      </c>
      <c r="M90" s="58" t="s">
        <v>473</v>
      </c>
      <c r="N90" s="58" t="s">
        <v>474</v>
      </c>
      <c r="O90" s="58" t="s">
        <v>473</v>
      </c>
      <c r="P90" s="58" t="s">
        <v>474</v>
      </c>
      <c r="Q90" s="58" t="s">
        <v>474</v>
      </c>
      <c r="R90" s="58" t="s">
        <v>475</v>
      </c>
      <c r="S90" s="58" t="s">
        <v>473</v>
      </c>
      <c r="T90" s="61" t="s">
        <v>474</v>
      </c>
      <c r="U90" s="58" t="s">
        <v>473</v>
      </c>
      <c r="V90" s="58" t="s">
        <v>476</v>
      </c>
      <c r="W90" s="58" t="s">
        <v>477</v>
      </c>
      <c r="X90" s="58" t="s">
        <v>473</v>
      </c>
      <c r="Y90" s="58" t="s">
        <v>476</v>
      </c>
      <c r="Z90" s="58" t="s">
        <v>475</v>
      </c>
      <c r="AA90" s="58" t="s">
        <v>477</v>
      </c>
      <c r="AB90" s="58" t="s">
        <v>473</v>
      </c>
      <c r="AC90" s="58" t="s">
        <v>473</v>
      </c>
      <c r="AD90" s="58" t="s">
        <v>473</v>
      </c>
      <c r="AE90" s="58" t="s">
        <v>475</v>
      </c>
      <c r="AF90" s="58" t="s">
        <v>475</v>
      </c>
      <c r="AG90" s="58" t="s">
        <v>475</v>
      </c>
      <c r="AH90" s="58" t="s">
        <v>475</v>
      </c>
      <c r="AI90" s="58" t="s">
        <v>477</v>
      </c>
      <c r="AJ90" s="58" t="s">
        <v>476</v>
      </c>
      <c r="AK90" s="58" t="s">
        <v>473</v>
      </c>
      <c r="AL90" s="58" t="s">
        <v>476</v>
      </c>
      <c r="AM90" s="58" t="s">
        <v>477</v>
      </c>
      <c r="AN90" s="58" t="s">
        <v>476</v>
      </c>
      <c r="AO90" s="58" t="s">
        <v>475</v>
      </c>
    </row>
    <row r="91" spans="2:41">
      <c r="B91" s="56"/>
      <c r="C91" s="57" t="s">
        <v>561</v>
      </c>
      <c r="D91" s="68">
        <v>20</v>
      </c>
      <c r="E91" s="58">
        <f t="shared" si="1"/>
        <v>5.7433723751999994E-4</v>
      </c>
      <c r="F91" s="58">
        <v>9.1999999999999998E-3</v>
      </c>
      <c r="G91" s="58"/>
      <c r="H91" s="58">
        <v>0</v>
      </c>
      <c r="I91" s="60">
        <v>304</v>
      </c>
      <c r="J91" s="58" t="s">
        <v>473</v>
      </c>
      <c r="K91" s="61" t="s">
        <v>475</v>
      </c>
      <c r="L91" s="58" t="s">
        <v>475</v>
      </c>
      <c r="M91" s="58" t="s">
        <v>475</v>
      </c>
      <c r="N91" s="58" t="s">
        <v>474</v>
      </c>
      <c r="O91" s="58" t="s">
        <v>473</v>
      </c>
      <c r="P91" s="58" t="s">
        <v>474</v>
      </c>
      <c r="Q91" s="58" t="s">
        <v>474</v>
      </c>
      <c r="R91" s="58" t="s">
        <v>473</v>
      </c>
      <c r="S91" s="58" t="s">
        <v>473</v>
      </c>
      <c r="T91" s="61" t="s">
        <v>477</v>
      </c>
      <c r="U91" s="58" t="s">
        <v>476</v>
      </c>
      <c r="V91" s="58" t="s">
        <v>476</v>
      </c>
      <c r="W91" s="58" t="s">
        <v>476</v>
      </c>
      <c r="X91" s="58" t="s">
        <v>475</v>
      </c>
      <c r="Y91" s="58" t="s">
        <v>476</v>
      </c>
      <c r="Z91" s="58" t="s">
        <v>475</v>
      </c>
      <c r="AA91" s="58" t="s">
        <v>475</v>
      </c>
      <c r="AB91" s="58" t="s">
        <v>476</v>
      </c>
      <c r="AC91" s="58" t="s">
        <v>477</v>
      </c>
      <c r="AD91" s="58" t="s">
        <v>477</v>
      </c>
      <c r="AE91" s="58" t="s">
        <v>475</v>
      </c>
      <c r="AF91" s="58" t="s">
        <v>475</v>
      </c>
      <c r="AG91" s="58" t="s">
        <v>475</v>
      </c>
      <c r="AH91" s="58" t="s">
        <v>473</v>
      </c>
      <c r="AI91" s="58" t="s">
        <v>476</v>
      </c>
      <c r="AJ91" s="58" t="s">
        <v>476</v>
      </c>
      <c r="AK91" s="58" t="s">
        <v>477</v>
      </c>
      <c r="AL91" s="58" t="s">
        <v>476</v>
      </c>
      <c r="AM91" s="58" t="s">
        <v>474</v>
      </c>
      <c r="AN91" s="58" t="s">
        <v>476</v>
      </c>
      <c r="AO91" s="58" t="s">
        <v>475</v>
      </c>
    </row>
    <row r="92" spans="2:41">
      <c r="B92" s="56"/>
      <c r="C92" s="57" t="s">
        <v>562</v>
      </c>
      <c r="D92" s="68">
        <v>20</v>
      </c>
      <c r="E92" s="58">
        <f t="shared" si="1"/>
        <v>91.144822476000002</v>
      </c>
      <c r="F92" s="58">
        <v>1460</v>
      </c>
      <c r="G92" s="58"/>
      <c r="H92" s="58">
        <v>0</v>
      </c>
      <c r="I92" s="60" t="s">
        <v>504</v>
      </c>
      <c r="J92" s="58" t="s">
        <v>473</v>
      </c>
      <c r="K92" s="61" t="s">
        <v>476</v>
      </c>
      <c r="L92" s="58" t="s">
        <v>473</v>
      </c>
      <c r="M92" s="58" t="s">
        <v>473</v>
      </c>
      <c r="N92" s="58" t="s">
        <v>473</v>
      </c>
      <c r="O92" s="58" t="s">
        <v>475</v>
      </c>
      <c r="P92" s="58" t="s">
        <v>474</v>
      </c>
      <c r="Q92" s="58" t="s">
        <v>474</v>
      </c>
      <c r="R92" s="58" t="s">
        <v>473</v>
      </c>
      <c r="S92" s="58" t="s">
        <v>477</v>
      </c>
      <c r="T92" s="61" t="s">
        <v>476</v>
      </c>
      <c r="U92" s="58" t="s">
        <v>475</v>
      </c>
      <c r="V92" s="58" t="s">
        <v>476</v>
      </c>
      <c r="W92" s="58" t="s">
        <v>476</v>
      </c>
      <c r="X92" s="58" t="s">
        <v>475</v>
      </c>
      <c r="Y92" s="58" t="s">
        <v>476</v>
      </c>
      <c r="Z92" s="58" t="s">
        <v>475</v>
      </c>
      <c r="AA92" s="58" t="s">
        <v>475</v>
      </c>
      <c r="AB92" s="58" t="s">
        <v>473</v>
      </c>
      <c r="AC92" s="58" t="s">
        <v>476</v>
      </c>
      <c r="AD92" s="58" t="s">
        <v>476</v>
      </c>
      <c r="AE92" s="58" t="s">
        <v>475</v>
      </c>
      <c r="AF92" s="58" t="s">
        <v>475</v>
      </c>
      <c r="AG92" s="58" t="s">
        <v>475</v>
      </c>
      <c r="AH92" s="58" t="s">
        <v>473</v>
      </c>
      <c r="AI92" s="58" t="s">
        <v>475</v>
      </c>
      <c r="AJ92" s="58" t="s">
        <v>476</v>
      </c>
      <c r="AK92" s="58" t="s">
        <v>476</v>
      </c>
      <c r="AL92" s="58" t="s">
        <v>477</v>
      </c>
      <c r="AM92" s="58" t="s">
        <v>475</v>
      </c>
      <c r="AN92" s="58" t="s">
        <v>475</v>
      </c>
      <c r="AO92" s="58" t="s">
        <v>475</v>
      </c>
    </row>
    <row r="93" spans="2:41">
      <c r="B93" s="56"/>
      <c r="C93" s="57" t="s">
        <v>563</v>
      </c>
      <c r="D93" s="67">
        <v>20</v>
      </c>
      <c r="E93" s="58">
        <f t="shared" si="1"/>
        <v>78.222234631799992</v>
      </c>
      <c r="F93" s="67">
        <v>1253</v>
      </c>
      <c r="G93" s="67"/>
      <c r="H93" s="58">
        <v>0</v>
      </c>
      <c r="I93" s="60">
        <v>304</v>
      </c>
      <c r="J93" s="58" t="s">
        <v>473</v>
      </c>
      <c r="K93" s="61" t="s">
        <v>475</v>
      </c>
      <c r="L93" s="58" t="s">
        <v>475</v>
      </c>
      <c r="M93" s="58" t="s">
        <v>473</v>
      </c>
      <c r="N93" s="58" t="s">
        <v>477</v>
      </c>
      <c r="O93" s="58" t="s">
        <v>473</v>
      </c>
      <c r="P93" s="58" t="s">
        <v>473</v>
      </c>
      <c r="Q93" s="58" t="s">
        <v>473</v>
      </c>
      <c r="R93" s="58" t="s">
        <v>473</v>
      </c>
      <c r="S93" s="58" t="s">
        <v>473</v>
      </c>
      <c r="T93" s="61" t="s">
        <v>473</v>
      </c>
      <c r="U93" s="58" t="s">
        <v>473</v>
      </c>
      <c r="V93" s="58" t="s">
        <v>473</v>
      </c>
      <c r="W93" s="58" t="s">
        <v>473</v>
      </c>
      <c r="X93" s="58" t="s">
        <v>473</v>
      </c>
      <c r="Y93" s="58" t="s">
        <v>473</v>
      </c>
      <c r="Z93" s="58" t="s">
        <v>474</v>
      </c>
      <c r="AA93" s="58" t="s">
        <v>473</v>
      </c>
      <c r="AB93" s="58" t="s">
        <v>473</v>
      </c>
      <c r="AC93" s="58" t="s">
        <v>473</v>
      </c>
      <c r="AD93" s="58" t="s">
        <v>473</v>
      </c>
      <c r="AE93" s="58" t="s">
        <v>473</v>
      </c>
      <c r="AF93" s="58" t="s">
        <v>475</v>
      </c>
      <c r="AG93" s="58" t="s">
        <v>475</v>
      </c>
      <c r="AH93" s="58" t="s">
        <v>473</v>
      </c>
      <c r="AI93" s="58" t="s">
        <v>475</v>
      </c>
      <c r="AJ93" s="58" t="s">
        <v>475</v>
      </c>
      <c r="AK93" s="58" t="s">
        <v>473</v>
      </c>
      <c r="AL93" s="58" t="s">
        <v>473</v>
      </c>
      <c r="AM93" s="58" t="s">
        <v>473</v>
      </c>
      <c r="AN93" s="58" t="s">
        <v>473</v>
      </c>
      <c r="AO93" s="58" t="s">
        <v>475</v>
      </c>
    </row>
    <row r="94" spans="2:41">
      <c r="B94" s="56"/>
      <c r="C94" s="57" t="s">
        <v>564</v>
      </c>
      <c r="D94" s="67">
        <v>20</v>
      </c>
      <c r="E94" s="58">
        <f t="shared" si="1"/>
        <v>78.222234631799992</v>
      </c>
      <c r="F94" s="58">
        <v>1253</v>
      </c>
      <c r="G94" s="58"/>
      <c r="H94" s="58">
        <v>0</v>
      </c>
      <c r="I94" s="60">
        <v>304</v>
      </c>
      <c r="J94" s="58" t="s">
        <v>473</v>
      </c>
      <c r="K94" s="61" t="s">
        <v>475</v>
      </c>
      <c r="L94" s="58" t="s">
        <v>475</v>
      </c>
      <c r="M94" s="58" t="s">
        <v>473</v>
      </c>
      <c r="N94" s="58" t="s">
        <v>476</v>
      </c>
      <c r="O94" s="58" t="s">
        <v>474</v>
      </c>
      <c r="P94" s="58" t="s">
        <v>474</v>
      </c>
      <c r="Q94" s="58" t="s">
        <v>475</v>
      </c>
      <c r="R94" s="58" t="s">
        <v>473</v>
      </c>
      <c r="S94" s="58" t="s">
        <v>477</v>
      </c>
      <c r="T94" s="61" t="s">
        <v>477</v>
      </c>
      <c r="U94" s="58" t="s">
        <v>473</v>
      </c>
      <c r="V94" s="58" t="s">
        <v>476</v>
      </c>
      <c r="W94" s="58" t="s">
        <v>473</v>
      </c>
      <c r="X94" s="58" t="s">
        <v>475</v>
      </c>
      <c r="Y94" s="58" t="s">
        <v>476</v>
      </c>
      <c r="Z94" s="58" t="s">
        <v>475</v>
      </c>
      <c r="AA94" s="58" t="s">
        <v>473</v>
      </c>
      <c r="AB94" s="58" t="s">
        <v>476</v>
      </c>
      <c r="AC94" s="58" t="s">
        <v>473</v>
      </c>
      <c r="AD94" s="58" t="s">
        <v>476</v>
      </c>
      <c r="AE94" s="58" t="s">
        <v>475</v>
      </c>
      <c r="AF94" s="58" t="s">
        <v>475</v>
      </c>
      <c r="AG94" s="58" t="s">
        <v>475</v>
      </c>
      <c r="AH94" s="58" t="s">
        <v>473</v>
      </c>
      <c r="AI94" s="58" t="s">
        <v>475</v>
      </c>
      <c r="AJ94" s="58" t="s">
        <v>476</v>
      </c>
      <c r="AK94" s="58" t="s">
        <v>476</v>
      </c>
      <c r="AL94" s="58" t="s">
        <v>476</v>
      </c>
      <c r="AM94" s="58" t="s">
        <v>477</v>
      </c>
      <c r="AN94" s="58" t="s">
        <v>476</v>
      </c>
      <c r="AO94" s="58" t="s">
        <v>475</v>
      </c>
    </row>
    <row r="95" spans="2:41">
      <c r="B95" s="56"/>
      <c r="C95" s="57" t="s">
        <v>565</v>
      </c>
      <c r="D95" s="68">
        <v>20</v>
      </c>
      <c r="E95" s="58">
        <f t="shared" si="1"/>
        <v>69.419892187199991</v>
      </c>
      <c r="F95" s="68">
        <v>1112</v>
      </c>
      <c r="G95" s="68">
        <v>18</v>
      </c>
      <c r="H95" s="58">
        <v>0</v>
      </c>
      <c r="I95" s="60">
        <v>304</v>
      </c>
      <c r="J95" s="58" t="s">
        <v>473</v>
      </c>
      <c r="K95" s="61" t="s">
        <v>475</v>
      </c>
      <c r="L95" s="58" t="s">
        <v>475</v>
      </c>
      <c r="M95" s="58" t="s">
        <v>473</v>
      </c>
      <c r="N95" s="58" t="s">
        <v>475</v>
      </c>
      <c r="O95" s="58" t="s">
        <v>475</v>
      </c>
      <c r="P95" s="58" t="s">
        <v>474</v>
      </c>
      <c r="Q95" s="58" t="s">
        <v>477</v>
      </c>
      <c r="R95" s="58" t="s">
        <v>473</v>
      </c>
      <c r="S95" s="58" t="s">
        <v>473</v>
      </c>
      <c r="T95" s="61" t="s">
        <v>477</v>
      </c>
      <c r="U95" s="58" t="s">
        <v>473</v>
      </c>
      <c r="V95" s="58" t="s">
        <v>476</v>
      </c>
      <c r="W95" s="58" t="s">
        <v>476</v>
      </c>
      <c r="X95" s="58" t="s">
        <v>475</v>
      </c>
      <c r="Y95" s="58" t="s">
        <v>476</v>
      </c>
      <c r="Z95" s="58" t="s">
        <v>475</v>
      </c>
      <c r="AA95" s="58" t="s">
        <v>475</v>
      </c>
      <c r="AB95" s="58" t="s">
        <v>473</v>
      </c>
      <c r="AC95" s="58" t="s">
        <v>476</v>
      </c>
      <c r="AD95" s="58" t="s">
        <v>475</v>
      </c>
      <c r="AE95" s="58" t="s">
        <v>475</v>
      </c>
      <c r="AF95" s="58" t="s">
        <v>477</v>
      </c>
      <c r="AG95" s="58" t="s">
        <v>475</v>
      </c>
      <c r="AH95" s="58" t="s">
        <v>473</v>
      </c>
      <c r="AI95" s="58" t="s">
        <v>475</v>
      </c>
      <c r="AJ95" s="58" t="s">
        <v>476</v>
      </c>
      <c r="AK95" s="58" t="s">
        <v>476</v>
      </c>
      <c r="AL95" s="58" t="s">
        <v>476</v>
      </c>
      <c r="AM95" s="58" t="s">
        <v>477</v>
      </c>
      <c r="AN95" s="58" t="s">
        <v>476</v>
      </c>
      <c r="AO95" s="58" t="s">
        <v>475</v>
      </c>
    </row>
    <row r="96" spans="2:41">
      <c r="B96" s="56"/>
      <c r="C96" s="57" t="s">
        <v>566</v>
      </c>
      <c r="D96" s="68">
        <v>25</v>
      </c>
      <c r="E96" s="58">
        <f t="shared" si="1"/>
        <v>55.061461249200001</v>
      </c>
      <c r="F96" s="74">
        <v>882</v>
      </c>
      <c r="G96" s="74"/>
      <c r="H96" s="58">
        <v>0</v>
      </c>
      <c r="I96" s="60">
        <v>316</v>
      </c>
      <c r="J96" s="58" t="s">
        <v>473</v>
      </c>
      <c r="K96" s="61" t="s">
        <v>473</v>
      </c>
      <c r="L96" s="58" t="s">
        <v>475</v>
      </c>
      <c r="M96" s="58" t="s">
        <v>473</v>
      </c>
      <c r="N96" s="58" t="s">
        <v>475</v>
      </c>
      <c r="O96" s="58" t="s">
        <v>473</v>
      </c>
      <c r="P96" s="58" t="s">
        <v>475</v>
      </c>
      <c r="Q96" s="58" t="s">
        <v>474</v>
      </c>
      <c r="R96" s="58" t="s">
        <v>474</v>
      </c>
      <c r="S96" s="58" t="s">
        <v>474</v>
      </c>
      <c r="T96" s="61" t="s">
        <v>477</v>
      </c>
      <c r="U96" s="58" t="s">
        <v>475</v>
      </c>
      <c r="V96" s="58" t="s">
        <v>475</v>
      </c>
      <c r="W96" s="58" t="s">
        <v>474</v>
      </c>
      <c r="X96" s="58" t="s">
        <v>475</v>
      </c>
      <c r="Y96" s="58" t="s">
        <v>475</v>
      </c>
      <c r="Z96" s="58" t="s">
        <v>475</v>
      </c>
      <c r="AA96" s="58" t="s">
        <v>475</v>
      </c>
      <c r="AB96" s="58" t="s">
        <v>474</v>
      </c>
      <c r="AC96" s="58" t="s">
        <v>474</v>
      </c>
      <c r="AD96" s="58" t="s">
        <v>475</v>
      </c>
      <c r="AE96" s="58" t="s">
        <v>475</v>
      </c>
      <c r="AF96" s="58" t="s">
        <v>475</v>
      </c>
      <c r="AG96" s="58" t="s">
        <v>475</v>
      </c>
      <c r="AH96" s="58" t="s">
        <v>475</v>
      </c>
      <c r="AI96" s="58" t="s">
        <v>475</v>
      </c>
      <c r="AJ96" s="58" t="s">
        <v>475</v>
      </c>
      <c r="AK96" s="58" t="s">
        <v>477</v>
      </c>
      <c r="AL96" s="58" t="s">
        <v>475</v>
      </c>
      <c r="AM96" s="58" t="s">
        <v>475</v>
      </c>
      <c r="AN96" s="58" t="s">
        <v>475</v>
      </c>
      <c r="AO96" s="58" t="s">
        <v>475</v>
      </c>
    </row>
    <row r="97" spans="2:41">
      <c r="B97" s="56"/>
      <c r="C97" s="57" t="s">
        <v>567</v>
      </c>
      <c r="D97" s="67">
        <v>20</v>
      </c>
      <c r="E97" s="58">
        <f t="shared" si="1"/>
        <v>1.0612753301999999E-4</v>
      </c>
      <c r="F97" s="58">
        <v>1.6999999999999999E-3</v>
      </c>
      <c r="G97" s="58"/>
      <c r="H97" s="58">
        <v>0</v>
      </c>
      <c r="I97" s="60" t="s">
        <v>504</v>
      </c>
      <c r="J97" s="58" t="s">
        <v>476</v>
      </c>
      <c r="K97" s="61" t="s">
        <v>476</v>
      </c>
      <c r="L97" s="58" t="s">
        <v>476</v>
      </c>
      <c r="M97" s="58" t="s">
        <v>473</v>
      </c>
      <c r="N97" s="58" t="s">
        <v>476</v>
      </c>
      <c r="O97" s="58" t="s">
        <v>473</v>
      </c>
      <c r="P97" s="58" t="s">
        <v>473</v>
      </c>
      <c r="Q97" s="58" t="s">
        <v>475</v>
      </c>
      <c r="R97" s="58" t="s">
        <v>473</v>
      </c>
      <c r="S97" s="58" t="s">
        <v>473</v>
      </c>
      <c r="T97" s="61" t="s">
        <v>473</v>
      </c>
      <c r="U97" s="58" t="s">
        <v>473</v>
      </c>
      <c r="V97" s="58" t="s">
        <v>476</v>
      </c>
      <c r="W97" s="58" t="s">
        <v>473</v>
      </c>
      <c r="X97" s="58" t="s">
        <v>475</v>
      </c>
      <c r="Y97" s="58" t="s">
        <v>475</v>
      </c>
      <c r="Z97" s="58" t="s">
        <v>475</v>
      </c>
      <c r="AA97" s="58" t="s">
        <v>475</v>
      </c>
      <c r="AB97" s="58" t="s">
        <v>473</v>
      </c>
      <c r="AC97" s="58" t="s">
        <v>473</v>
      </c>
      <c r="AD97" s="58" t="s">
        <v>473</v>
      </c>
      <c r="AE97" s="58" t="s">
        <v>473</v>
      </c>
      <c r="AF97" s="58" t="s">
        <v>475</v>
      </c>
      <c r="AG97" s="58" t="s">
        <v>475</v>
      </c>
      <c r="AH97" s="58" t="s">
        <v>473</v>
      </c>
      <c r="AI97" s="58" t="s">
        <v>476</v>
      </c>
      <c r="AJ97" s="58" t="s">
        <v>476</v>
      </c>
      <c r="AK97" s="58" t="s">
        <v>476</v>
      </c>
      <c r="AL97" s="58" t="s">
        <v>476</v>
      </c>
      <c r="AM97" s="58" t="s">
        <v>477</v>
      </c>
      <c r="AN97" s="58" t="s">
        <v>476</v>
      </c>
      <c r="AO97" s="58" t="s">
        <v>475</v>
      </c>
    </row>
    <row r="98" spans="2:41">
      <c r="B98" s="56"/>
      <c r="C98" s="65" t="s">
        <v>568</v>
      </c>
      <c r="D98" s="66">
        <v>25</v>
      </c>
      <c r="E98" s="58">
        <f t="shared" si="1"/>
        <v>74.5389849564</v>
      </c>
      <c r="F98" s="66">
        <v>1194</v>
      </c>
      <c r="G98" s="66"/>
      <c r="H98" s="59">
        <v>0</v>
      </c>
      <c r="I98" s="60">
        <v>316</v>
      </c>
      <c r="J98" s="58" t="s">
        <v>473</v>
      </c>
      <c r="K98" s="61" t="s">
        <v>473</v>
      </c>
      <c r="L98" s="58" t="s">
        <v>475</v>
      </c>
      <c r="M98" s="58" t="s">
        <v>473</v>
      </c>
      <c r="N98" s="58" t="s">
        <v>474</v>
      </c>
      <c r="O98" s="58" t="s">
        <v>476</v>
      </c>
      <c r="P98" s="58" t="s">
        <v>475</v>
      </c>
      <c r="Q98" s="58" t="s">
        <v>476</v>
      </c>
      <c r="R98" s="58" t="s">
        <v>473</v>
      </c>
      <c r="S98" s="58" t="s">
        <v>476</v>
      </c>
      <c r="T98" s="61" t="s">
        <v>476</v>
      </c>
      <c r="U98" s="58" t="s">
        <v>473</v>
      </c>
      <c r="V98" s="58" t="s">
        <v>477</v>
      </c>
      <c r="W98" s="58" t="s">
        <v>473</v>
      </c>
      <c r="X98" s="58" t="s">
        <v>477</v>
      </c>
      <c r="Y98" s="58" t="s">
        <v>473</v>
      </c>
      <c r="Z98" s="58" t="s">
        <v>473</v>
      </c>
      <c r="AA98" s="58" t="s">
        <v>476</v>
      </c>
      <c r="AB98" s="58" t="s">
        <v>473</v>
      </c>
      <c r="AC98" s="58" t="s">
        <v>477</v>
      </c>
      <c r="AD98" s="58" t="s">
        <v>473</v>
      </c>
      <c r="AE98" s="58" t="s">
        <v>473</v>
      </c>
      <c r="AF98" s="58" t="s">
        <v>476</v>
      </c>
      <c r="AG98" s="58" t="s">
        <v>473</v>
      </c>
      <c r="AH98" s="58" t="s">
        <v>473</v>
      </c>
      <c r="AI98" s="58" t="s">
        <v>473</v>
      </c>
      <c r="AJ98" s="58" t="s">
        <v>473</v>
      </c>
      <c r="AK98" s="58" t="s">
        <v>473</v>
      </c>
      <c r="AL98" s="58" t="s">
        <v>473</v>
      </c>
      <c r="AM98" s="58" t="s">
        <v>473</v>
      </c>
      <c r="AN98" s="58" t="s">
        <v>473</v>
      </c>
      <c r="AO98" s="58" t="s">
        <v>476</v>
      </c>
    </row>
    <row r="99" spans="2:41">
      <c r="B99" s="56"/>
      <c r="C99" s="57" t="s">
        <v>569</v>
      </c>
      <c r="D99" s="67">
        <v>20</v>
      </c>
      <c r="E99" s="58">
        <f t="shared" si="1"/>
        <v>86.150585628000002</v>
      </c>
      <c r="F99" s="58">
        <v>1380</v>
      </c>
      <c r="G99" s="58"/>
      <c r="H99" s="58">
        <v>0</v>
      </c>
      <c r="I99" s="60">
        <v>316</v>
      </c>
      <c r="J99" s="58" t="s">
        <v>473</v>
      </c>
      <c r="K99" s="61" t="s">
        <v>473</v>
      </c>
      <c r="L99" s="58" t="s">
        <v>474</v>
      </c>
      <c r="M99" s="58" t="s">
        <v>473</v>
      </c>
      <c r="N99" s="58" t="s">
        <v>476</v>
      </c>
      <c r="O99" s="58" t="s">
        <v>473</v>
      </c>
      <c r="P99" s="58" t="s">
        <v>473</v>
      </c>
      <c r="Q99" s="58" t="s">
        <v>474</v>
      </c>
      <c r="R99" s="58" t="s">
        <v>473</v>
      </c>
      <c r="S99" s="58" t="s">
        <v>473</v>
      </c>
      <c r="T99" s="61" t="s">
        <v>473</v>
      </c>
      <c r="U99" s="58" t="s">
        <v>473</v>
      </c>
      <c r="V99" s="58" t="s">
        <v>476</v>
      </c>
      <c r="W99" s="58" t="s">
        <v>476</v>
      </c>
      <c r="X99" s="58" t="s">
        <v>473</v>
      </c>
      <c r="Y99" s="58" t="s">
        <v>474</v>
      </c>
      <c r="Z99" s="58" t="s">
        <v>475</v>
      </c>
      <c r="AA99" s="58" t="s">
        <v>475</v>
      </c>
      <c r="AB99" s="58" t="s">
        <v>473</v>
      </c>
      <c r="AC99" s="58" t="s">
        <v>473</v>
      </c>
      <c r="AD99" s="58" t="s">
        <v>473</v>
      </c>
      <c r="AE99" s="58" t="s">
        <v>475</v>
      </c>
      <c r="AF99" s="58" t="s">
        <v>475</v>
      </c>
      <c r="AG99" s="58" t="s">
        <v>475</v>
      </c>
      <c r="AH99" s="58" t="s">
        <v>475</v>
      </c>
      <c r="AI99" s="58" t="s">
        <v>476</v>
      </c>
      <c r="AJ99" s="58" t="s">
        <v>476</v>
      </c>
      <c r="AK99" s="58" t="s">
        <v>476</v>
      </c>
      <c r="AL99" s="58" t="s">
        <v>475</v>
      </c>
      <c r="AM99" s="58" t="s">
        <v>475</v>
      </c>
      <c r="AN99" s="58" t="s">
        <v>475</v>
      </c>
      <c r="AO99" s="58" t="s">
        <v>475</v>
      </c>
    </row>
    <row r="100" spans="2:41">
      <c r="B100" s="56"/>
      <c r="C100" s="57" t="s">
        <v>570</v>
      </c>
      <c r="D100" s="68">
        <v>45</v>
      </c>
      <c r="E100" s="58">
        <f t="shared" si="1"/>
        <v>50.700243921683999</v>
      </c>
      <c r="F100" s="68">
        <v>812.14</v>
      </c>
      <c r="G100" s="68"/>
      <c r="H100" s="58">
        <v>0</v>
      </c>
      <c r="I100" s="59" t="s">
        <v>430</v>
      </c>
      <c r="J100" s="58" t="s">
        <v>475</v>
      </c>
      <c r="K100" s="61" t="s">
        <v>475</v>
      </c>
      <c r="L100" s="58" t="s">
        <v>475</v>
      </c>
      <c r="M100" s="58" t="s">
        <v>473</v>
      </c>
      <c r="N100" s="58" t="s">
        <v>475</v>
      </c>
      <c r="O100" s="58" t="s">
        <v>476</v>
      </c>
      <c r="P100" s="58" t="s">
        <v>474</v>
      </c>
      <c r="Q100" s="58" t="s">
        <v>473</v>
      </c>
      <c r="R100" s="58" t="s">
        <v>473</v>
      </c>
      <c r="S100" s="58" t="s">
        <v>476</v>
      </c>
      <c r="T100" s="61" t="s">
        <v>473</v>
      </c>
      <c r="U100" s="58" t="s">
        <v>475</v>
      </c>
      <c r="V100" s="58" t="s">
        <v>475</v>
      </c>
      <c r="W100" s="58" t="s">
        <v>474</v>
      </c>
      <c r="X100" s="58" t="s">
        <v>475</v>
      </c>
      <c r="Y100" s="58" t="s">
        <v>475</v>
      </c>
      <c r="Z100" s="58" t="s">
        <v>474</v>
      </c>
      <c r="AA100" s="58" t="s">
        <v>476</v>
      </c>
      <c r="AB100" s="58" t="s">
        <v>473</v>
      </c>
      <c r="AC100" s="58" t="s">
        <v>474</v>
      </c>
      <c r="AD100" s="58" t="s">
        <v>475</v>
      </c>
      <c r="AE100" s="58" t="s">
        <v>473</v>
      </c>
      <c r="AF100" s="58" t="s">
        <v>475</v>
      </c>
      <c r="AG100" s="58" t="s">
        <v>476</v>
      </c>
      <c r="AH100" s="58" t="s">
        <v>473</v>
      </c>
      <c r="AI100" s="58" t="s">
        <v>474</v>
      </c>
      <c r="AJ100" s="58" t="s">
        <v>475</v>
      </c>
      <c r="AK100" s="58" t="s">
        <v>473</v>
      </c>
      <c r="AL100" s="58" t="s">
        <v>475</v>
      </c>
      <c r="AM100" s="58" t="s">
        <v>473</v>
      </c>
      <c r="AN100" s="58" t="s">
        <v>473</v>
      </c>
      <c r="AO100" s="58" t="s">
        <v>477</v>
      </c>
    </row>
    <row r="101" spans="2:41">
      <c r="B101" s="56"/>
      <c r="C101" s="57" t="s">
        <v>571</v>
      </c>
      <c r="D101" s="67">
        <v>20</v>
      </c>
      <c r="E101" s="58">
        <f t="shared" si="1"/>
        <v>63.988659614999996</v>
      </c>
      <c r="F101" s="67">
        <v>1025</v>
      </c>
      <c r="G101" s="67">
        <v>1.5</v>
      </c>
      <c r="H101" s="58">
        <v>0</v>
      </c>
      <c r="I101" s="60">
        <v>304</v>
      </c>
      <c r="J101" s="58" t="s">
        <v>477</v>
      </c>
      <c r="K101" s="61" t="s">
        <v>475</v>
      </c>
      <c r="L101" s="58" t="s">
        <v>474</v>
      </c>
      <c r="M101" s="58" t="s">
        <v>474</v>
      </c>
      <c r="N101" s="58" t="s">
        <v>476</v>
      </c>
      <c r="O101" s="58" t="s">
        <v>475</v>
      </c>
      <c r="P101" s="58" t="s">
        <v>474</v>
      </c>
      <c r="Q101" s="58" t="s">
        <v>475</v>
      </c>
      <c r="R101" s="58" t="s">
        <v>474</v>
      </c>
      <c r="S101" s="58" t="s">
        <v>476</v>
      </c>
      <c r="T101" s="61" t="s">
        <v>475</v>
      </c>
      <c r="U101" s="58" t="s">
        <v>473</v>
      </c>
      <c r="V101" s="58" t="s">
        <v>475</v>
      </c>
      <c r="W101" s="58" t="s">
        <v>474</v>
      </c>
      <c r="X101" s="58" t="s">
        <v>475</v>
      </c>
      <c r="Y101" s="58" t="s">
        <v>476</v>
      </c>
      <c r="Z101" s="58" t="s">
        <v>475</v>
      </c>
      <c r="AA101" s="58" t="s">
        <v>475</v>
      </c>
      <c r="AB101" s="58" t="s">
        <v>473</v>
      </c>
      <c r="AC101" s="58" t="s">
        <v>474</v>
      </c>
      <c r="AD101" s="58" t="s">
        <v>475</v>
      </c>
      <c r="AE101" s="58" t="s">
        <v>475</v>
      </c>
      <c r="AF101" s="58" t="s">
        <v>475</v>
      </c>
      <c r="AG101" s="58" t="s">
        <v>475</v>
      </c>
      <c r="AH101" s="58" t="s">
        <v>473</v>
      </c>
      <c r="AI101" s="58" t="s">
        <v>476</v>
      </c>
      <c r="AJ101" s="58" t="s">
        <v>477</v>
      </c>
      <c r="AK101" s="58" t="s">
        <v>474</v>
      </c>
      <c r="AL101" s="58" t="s">
        <v>476</v>
      </c>
      <c r="AM101" s="58" t="s">
        <v>474</v>
      </c>
      <c r="AN101" s="58" t="s">
        <v>477</v>
      </c>
      <c r="AO101" s="58" t="s">
        <v>475</v>
      </c>
    </row>
    <row r="102" spans="2:41">
      <c r="B102" s="56"/>
      <c r="C102" s="65" t="s">
        <v>572</v>
      </c>
      <c r="D102" s="66">
        <v>21</v>
      </c>
      <c r="E102" s="58">
        <f t="shared" si="1"/>
        <v>93.017661293999993</v>
      </c>
      <c r="F102" s="66">
        <v>1490</v>
      </c>
      <c r="G102" s="66"/>
      <c r="H102" s="59">
        <v>0</v>
      </c>
      <c r="I102" s="59">
        <v>316</v>
      </c>
      <c r="J102" s="58" t="s">
        <v>475</v>
      </c>
      <c r="K102" s="61" t="s">
        <v>473</v>
      </c>
      <c r="L102" s="58" t="s">
        <v>475</v>
      </c>
      <c r="M102" s="58" t="s">
        <v>473</v>
      </c>
      <c r="N102" s="58" t="s">
        <v>474</v>
      </c>
      <c r="O102" s="58" t="s">
        <v>477</v>
      </c>
      <c r="P102" s="58" t="s">
        <v>475</v>
      </c>
      <c r="Q102" s="58" t="s">
        <v>477</v>
      </c>
      <c r="R102" s="58" t="s">
        <v>477</v>
      </c>
      <c r="S102" s="58" t="s">
        <v>476</v>
      </c>
      <c r="T102" s="61" t="s">
        <v>476</v>
      </c>
      <c r="U102" s="58" t="s">
        <v>475</v>
      </c>
      <c r="V102" s="58" t="s">
        <v>476</v>
      </c>
      <c r="W102" s="58" t="s">
        <v>474</v>
      </c>
      <c r="X102" s="58" t="s">
        <v>475</v>
      </c>
      <c r="Y102" s="58" t="s">
        <v>475</v>
      </c>
      <c r="Z102" s="58" t="s">
        <v>476</v>
      </c>
      <c r="AA102" s="58" t="s">
        <v>476</v>
      </c>
      <c r="AB102" s="58" t="s">
        <v>473</v>
      </c>
      <c r="AC102" s="58" t="s">
        <v>474</v>
      </c>
      <c r="AD102" s="58" t="s">
        <v>475</v>
      </c>
      <c r="AE102" s="58" t="s">
        <v>475</v>
      </c>
      <c r="AF102" s="58" t="s">
        <v>475</v>
      </c>
      <c r="AG102" s="58" t="s">
        <v>475</v>
      </c>
      <c r="AH102" s="58" t="s">
        <v>474</v>
      </c>
      <c r="AI102" s="58" t="s">
        <v>474</v>
      </c>
      <c r="AJ102" s="58" t="s">
        <v>476</v>
      </c>
      <c r="AK102" s="58" t="s">
        <v>477</v>
      </c>
      <c r="AL102" s="58" t="s">
        <v>476</v>
      </c>
      <c r="AM102" s="58" t="s">
        <v>475</v>
      </c>
      <c r="AN102" s="58" t="s">
        <v>477</v>
      </c>
      <c r="AO102" s="58" t="s">
        <v>474</v>
      </c>
    </row>
    <row r="103" spans="2:41">
      <c r="B103" s="56"/>
      <c r="C103" s="57" t="s">
        <v>573</v>
      </c>
      <c r="D103" s="58"/>
      <c r="E103" s="58">
        <f t="shared" si="1"/>
        <v>0</v>
      </c>
      <c r="F103" s="58"/>
      <c r="G103" s="58"/>
      <c r="H103" s="59">
        <v>0</v>
      </c>
      <c r="I103" s="60">
        <v>316</v>
      </c>
      <c r="J103" s="58" t="s">
        <v>473</v>
      </c>
      <c r="K103" s="61" t="s">
        <v>473</v>
      </c>
      <c r="L103" s="58" t="s">
        <v>475</v>
      </c>
      <c r="M103" s="58" t="s">
        <v>473</v>
      </c>
      <c r="N103" s="58" t="s">
        <v>474</v>
      </c>
      <c r="O103" s="58" t="s">
        <v>473</v>
      </c>
      <c r="P103" s="58" t="s">
        <v>473</v>
      </c>
      <c r="Q103" s="58" t="s">
        <v>474</v>
      </c>
      <c r="R103" s="58" t="s">
        <v>473</v>
      </c>
      <c r="S103" s="58" t="s">
        <v>477</v>
      </c>
      <c r="T103" s="61" t="s">
        <v>474</v>
      </c>
      <c r="U103" s="58" t="s">
        <v>473</v>
      </c>
      <c r="V103" s="58" t="s">
        <v>474</v>
      </c>
      <c r="W103" s="58" t="s">
        <v>476</v>
      </c>
      <c r="X103" s="58" t="s">
        <v>475</v>
      </c>
      <c r="Y103" s="58" t="s">
        <v>476</v>
      </c>
      <c r="Z103" s="58" t="s">
        <v>475</v>
      </c>
      <c r="AA103" s="58" t="s">
        <v>475</v>
      </c>
      <c r="AB103" s="58" t="s">
        <v>476</v>
      </c>
      <c r="AC103" s="58" t="s">
        <v>477</v>
      </c>
      <c r="AD103" s="58" t="s">
        <v>473</v>
      </c>
      <c r="AE103" s="58" t="s">
        <v>475</v>
      </c>
      <c r="AF103" s="58" t="s">
        <v>475</v>
      </c>
      <c r="AG103" s="58" t="s">
        <v>475</v>
      </c>
      <c r="AH103" s="58" t="s">
        <v>475</v>
      </c>
      <c r="AI103" s="58" t="s">
        <v>474</v>
      </c>
      <c r="AJ103" s="58" t="s">
        <v>477</v>
      </c>
      <c r="AK103" s="58" t="s">
        <v>476</v>
      </c>
      <c r="AL103" s="58" t="s">
        <v>476</v>
      </c>
      <c r="AM103" s="58" t="s">
        <v>476</v>
      </c>
      <c r="AN103" s="58" t="s">
        <v>476</v>
      </c>
      <c r="AO103" s="58" t="s">
        <v>475</v>
      </c>
    </row>
    <row r="104" spans="2:41">
      <c r="B104" s="56"/>
      <c r="C104" s="57" t="s">
        <v>574</v>
      </c>
      <c r="D104" s="58"/>
      <c r="E104" s="58">
        <f t="shared" si="1"/>
        <v>0</v>
      </c>
      <c r="F104" s="58"/>
      <c r="G104" s="58"/>
      <c r="H104" s="59">
        <v>0</v>
      </c>
      <c r="I104" s="60" t="s">
        <v>504</v>
      </c>
      <c r="J104" s="58" t="s">
        <v>473</v>
      </c>
      <c r="K104" s="61" t="s">
        <v>473</v>
      </c>
      <c r="L104" s="58" t="s">
        <v>476</v>
      </c>
      <c r="M104" s="58" t="s">
        <v>473</v>
      </c>
      <c r="N104" s="58" t="s">
        <v>474</v>
      </c>
      <c r="O104" s="58" t="s">
        <v>473</v>
      </c>
      <c r="P104" s="58" t="s">
        <v>473</v>
      </c>
      <c r="Q104" s="58" t="s">
        <v>474</v>
      </c>
      <c r="R104" s="58" t="s">
        <v>473</v>
      </c>
      <c r="S104" s="58" t="s">
        <v>473</v>
      </c>
      <c r="T104" s="61" t="s">
        <v>473</v>
      </c>
      <c r="U104" s="58" t="s">
        <v>473</v>
      </c>
      <c r="V104" s="58" t="s">
        <v>477</v>
      </c>
      <c r="W104" s="58" t="s">
        <v>476</v>
      </c>
      <c r="X104" s="58" t="s">
        <v>473</v>
      </c>
      <c r="Y104" s="58" t="s">
        <v>473</v>
      </c>
      <c r="Z104" s="58" t="s">
        <v>475</v>
      </c>
      <c r="AA104" s="58" t="s">
        <v>475</v>
      </c>
      <c r="AB104" s="58" t="s">
        <v>473</v>
      </c>
      <c r="AC104" s="58" t="s">
        <v>473</v>
      </c>
      <c r="AD104" s="58" t="s">
        <v>473</v>
      </c>
      <c r="AE104" s="58" t="s">
        <v>475</v>
      </c>
      <c r="AF104" s="58" t="s">
        <v>475</v>
      </c>
      <c r="AG104" s="58" t="s">
        <v>475</v>
      </c>
      <c r="AH104" s="58" t="s">
        <v>475</v>
      </c>
      <c r="AI104" s="58" t="s">
        <v>477</v>
      </c>
      <c r="AJ104" s="58" t="s">
        <v>475</v>
      </c>
      <c r="AK104" s="58" t="s">
        <v>476</v>
      </c>
      <c r="AL104" s="58" t="s">
        <v>475</v>
      </c>
      <c r="AM104" s="58" t="s">
        <v>473</v>
      </c>
      <c r="AN104" s="58" t="s">
        <v>476</v>
      </c>
      <c r="AO104" s="58" t="s">
        <v>475</v>
      </c>
    </row>
    <row r="105" spans="2:41">
      <c r="B105" s="56"/>
      <c r="C105" s="57" t="s">
        <v>575</v>
      </c>
      <c r="D105" s="58"/>
      <c r="E105" s="58">
        <f t="shared" si="1"/>
        <v>0</v>
      </c>
      <c r="F105" s="58"/>
      <c r="G105" s="58"/>
      <c r="H105" s="59">
        <v>0</v>
      </c>
      <c r="I105" s="60">
        <v>316</v>
      </c>
      <c r="J105" s="58" t="s">
        <v>473</v>
      </c>
      <c r="K105" s="61" t="s">
        <v>473</v>
      </c>
      <c r="L105" s="58" t="s">
        <v>475</v>
      </c>
      <c r="M105" s="58" t="s">
        <v>473</v>
      </c>
      <c r="N105" s="58" t="s">
        <v>474</v>
      </c>
      <c r="O105" s="58" t="s">
        <v>473</v>
      </c>
      <c r="P105" s="58" t="s">
        <v>473</v>
      </c>
      <c r="Q105" s="58" t="s">
        <v>474</v>
      </c>
      <c r="R105" s="58" t="s">
        <v>473</v>
      </c>
      <c r="S105" s="58" t="s">
        <v>473</v>
      </c>
      <c r="T105" s="61" t="s">
        <v>473</v>
      </c>
      <c r="U105" s="58" t="s">
        <v>473</v>
      </c>
      <c r="V105" s="58" t="s">
        <v>474</v>
      </c>
      <c r="W105" s="58" t="s">
        <v>476</v>
      </c>
      <c r="X105" s="58" t="s">
        <v>475</v>
      </c>
      <c r="Y105" s="58" t="s">
        <v>476</v>
      </c>
      <c r="Z105" s="58" t="s">
        <v>475</v>
      </c>
      <c r="AA105" s="58" t="s">
        <v>475</v>
      </c>
      <c r="AB105" s="58" t="s">
        <v>474</v>
      </c>
      <c r="AC105" s="58" t="s">
        <v>477</v>
      </c>
      <c r="AD105" s="58" t="s">
        <v>475</v>
      </c>
      <c r="AE105" s="58" t="s">
        <v>475</v>
      </c>
      <c r="AF105" s="58" t="s">
        <v>475</v>
      </c>
      <c r="AG105" s="58" t="s">
        <v>475</v>
      </c>
      <c r="AH105" s="58" t="s">
        <v>475</v>
      </c>
      <c r="AI105" s="58" t="s">
        <v>475</v>
      </c>
      <c r="AJ105" s="58" t="s">
        <v>475</v>
      </c>
      <c r="AK105" s="58" t="s">
        <v>476</v>
      </c>
      <c r="AL105" s="58" t="s">
        <v>474</v>
      </c>
      <c r="AM105" s="58" t="s">
        <v>474</v>
      </c>
      <c r="AN105" s="58" t="s">
        <v>476</v>
      </c>
      <c r="AO105" s="58" t="s">
        <v>475</v>
      </c>
    </row>
    <row r="106" spans="2:41">
      <c r="B106" s="56"/>
      <c r="C106" s="57" t="s">
        <v>576</v>
      </c>
      <c r="D106" s="58">
        <v>20</v>
      </c>
      <c r="E106" s="58">
        <f t="shared" si="1"/>
        <v>78.034950749999993</v>
      </c>
      <c r="F106" s="58">
        <v>1250</v>
      </c>
      <c r="G106" s="58"/>
      <c r="H106" s="59">
        <v>0</v>
      </c>
      <c r="I106" s="60">
        <v>304</v>
      </c>
      <c r="J106" s="58" t="s">
        <v>475</v>
      </c>
      <c r="K106" s="61" t="s">
        <v>475</v>
      </c>
      <c r="L106" s="58" t="s">
        <v>475</v>
      </c>
      <c r="M106" s="58" t="s">
        <v>475</v>
      </c>
      <c r="N106" s="58" t="s">
        <v>474</v>
      </c>
      <c r="O106" s="58" t="s">
        <v>473</v>
      </c>
      <c r="P106" s="58" t="s">
        <v>473</v>
      </c>
      <c r="Q106" s="58" t="s">
        <v>474</v>
      </c>
      <c r="R106" s="58" t="s">
        <v>473</v>
      </c>
      <c r="S106" s="58" t="s">
        <v>473</v>
      </c>
      <c r="T106" s="61" t="s">
        <v>473</v>
      </c>
      <c r="U106" s="58" t="s">
        <v>473</v>
      </c>
      <c r="V106" s="58" t="s">
        <v>474</v>
      </c>
      <c r="W106" s="58" t="s">
        <v>476</v>
      </c>
      <c r="X106" s="58" t="s">
        <v>473</v>
      </c>
      <c r="Y106" s="58" t="s">
        <v>476</v>
      </c>
      <c r="Z106" s="58" t="s">
        <v>475</v>
      </c>
      <c r="AA106" s="58" t="s">
        <v>475</v>
      </c>
      <c r="AB106" s="58" t="s">
        <v>473</v>
      </c>
      <c r="AC106" s="58" t="s">
        <v>473</v>
      </c>
      <c r="AD106" s="58" t="s">
        <v>476</v>
      </c>
      <c r="AE106" s="58" t="s">
        <v>475</v>
      </c>
      <c r="AF106" s="58" t="s">
        <v>475</v>
      </c>
      <c r="AG106" s="58" t="s">
        <v>475</v>
      </c>
      <c r="AH106" s="58" t="s">
        <v>475</v>
      </c>
      <c r="AI106" s="58" t="s">
        <v>474</v>
      </c>
      <c r="AJ106" s="58" t="s">
        <v>475</v>
      </c>
      <c r="AK106" s="58" t="s">
        <v>476</v>
      </c>
      <c r="AL106" s="58" t="s">
        <v>475</v>
      </c>
      <c r="AM106" s="58" t="s">
        <v>476</v>
      </c>
      <c r="AN106" s="58" t="s">
        <v>476</v>
      </c>
      <c r="AO106" s="58" t="s">
        <v>475</v>
      </c>
    </row>
    <row r="107" spans="2:41">
      <c r="B107" s="56"/>
      <c r="C107" s="57" t="s">
        <v>577</v>
      </c>
      <c r="D107" s="67">
        <v>60</v>
      </c>
      <c r="E107" s="58">
        <f t="shared" si="1"/>
        <v>55.569000568877996</v>
      </c>
      <c r="F107" s="67">
        <v>890.13</v>
      </c>
      <c r="G107" s="67"/>
      <c r="H107" s="59">
        <v>0</v>
      </c>
      <c r="I107" s="60">
        <v>304</v>
      </c>
      <c r="J107" s="58" t="s">
        <v>475</v>
      </c>
      <c r="K107" s="61" t="s">
        <v>475</v>
      </c>
      <c r="L107" s="58" t="s">
        <v>475</v>
      </c>
      <c r="M107" s="58" t="s">
        <v>473</v>
      </c>
      <c r="N107" s="58" t="s">
        <v>475</v>
      </c>
      <c r="O107" s="58" t="s">
        <v>473</v>
      </c>
      <c r="P107" s="58" t="s">
        <v>473</v>
      </c>
      <c r="Q107" s="58" t="s">
        <v>474</v>
      </c>
      <c r="R107" s="58" t="s">
        <v>473</v>
      </c>
      <c r="S107" s="58" t="s">
        <v>476</v>
      </c>
      <c r="T107" s="61" t="s">
        <v>476</v>
      </c>
      <c r="U107" s="58" t="s">
        <v>473</v>
      </c>
      <c r="V107" s="58" t="s">
        <v>475</v>
      </c>
      <c r="W107" s="58" t="s">
        <v>473</v>
      </c>
      <c r="X107" s="58" t="s">
        <v>476</v>
      </c>
      <c r="Y107" s="58" t="s">
        <v>475</v>
      </c>
      <c r="Z107" s="58" t="s">
        <v>474</v>
      </c>
      <c r="AA107" s="58" t="s">
        <v>475</v>
      </c>
      <c r="AB107" s="58" t="s">
        <v>473</v>
      </c>
      <c r="AC107" s="58" t="s">
        <v>474</v>
      </c>
      <c r="AD107" s="58" t="s">
        <v>475</v>
      </c>
      <c r="AE107" s="58" t="s">
        <v>473</v>
      </c>
      <c r="AF107" s="58" t="s">
        <v>475</v>
      </c>
      <c r="AG107" s="58" t="s">
        <v>475</v>
      </c>
      <c r="AH107" s="58" t="s">
        <v>475</v>
      </c>
      <c r="AI107" s="58" t="s">
        <v>475</v>
      </c>
      <c r="AJ107" s="58" t="s">
        <v>475</v>
      </c>
      <c r="AK107" s="58" t="s">
        <v>473</v>
      </c>
      <c r="AL107" s="58" t="s">
        <v>475</v>
      </c>
      <c r="AM107" s="58" t="s">
        <v>473</v>
      </c>
      <c r="AN107" s="58" t="s">
        <v>473</v>
      </c>
      <c r="AO107" s="58" t="s">
        <v>475</v>
      </c>
    </row>
    <row r="108" spans="2:41">
      <c r="B108" s="56"/>
      <c r="C108" s="65" t="s">
        <v>578</v>
      </c>
      <c r="D108" s="66">
        <v>25</v>
      </c>
      <c r="E108" s="58">
        <f t="shared" si="1"/>
        <v>88.397992209600005</v>
      </c>
      <c r="F108" s="66">
        <v>1416</v>
      </c>
      <c r="G108" s="66"/>
      <c r="H108" s="59">
        <v>0</v>
      </c>
      <c r="I108" s="59" t="s">
        <v>430</v>
      </c>
      <c r="J108" s="58" t="s">
        <v>473</v>
      </c>
      <c r="K108" s="61" t="s">
        <v>475</v>
      </c>
      <c r="L108" s="58" t="s">
        <v>475</v>
      </c>
      <c r="M108" s="58" t="s">
        <v>473</v>
      </c>
      <c r="N108" s="58" t="s">
        <v>475</v>
      </c>
      <c r="O108" s="58" t="s">
        <v>475</v>
      </c>
      <c r="P108" s="58" t="s">
        <v>475</v>
      </c>
      <c r="Q108" s="58" t="s">
        <v>474</v>
      </c>
      <c r="R108" s="58" t="s">
        <v>473</v>
      </c>
      <c r="S108" s="58" t="s">
        <v>477</v>
      </c>
      <c r="T108" s="61" t="s">
        <v>474</v>
      </c>
      <c r="U108" s="58" t="s">
        <v>475</v>
      </c>
      <c r="V108" s="58" t="s">
        <v>475</v>
      </c>
      <c r="W108" s="58" t="s">
        <v>473</v>
      </c>
      <c r="X108" s="58" t="s">
        <v>475</v>
      </c>
      <c r="Y108" s="58" t="s">
        <v>475</v>
      </c>
      <c r="Z108" s="58" t="s">
        <v>475</v>
      </c>
      <c r="AA108" s="58" t="s">
        <v>475</v>
      </c>
      <c r="AB108" s="58" t="s">
        <v>473</v>
      </c>
      <c r="AC108" s="58" t="s">
        <v>476</v>
      </c>
      <c r="AD108" s="58" t="s">
        <v>474</v>
      </c>
      <c r="AE108" s="58" t="s">
        <v>475</v>
      </c>
      <c r="AF108" s="58" t="s">
        <v>475</v>
      </c>
      <c r="AG108" s="58" t="s">
        <v>475</v>
      </c>
      <c r="AH108" s="58" t="s">
        <v>473</v>
      </c>
      <c r="AI108" s="58" t="s">
        <v>475</v>
      </c>
      <c r="AJ108" s="58" t="s">
        <v>475</v>
      </c>
      <c r="AK108" s="58" t="s">
        <v>477</v>
      </c>
      <c r="AL108" s="58" t="s">
        <v>474</v>
      </c>
      <c r="AM108" s="58" t="s">
        <v>476</v>
      </c>
      <c r="AN108" s="58" t="s">
        <v>476</v>
      </c>
      <c r="AO108" s="58" t="s">
        <v>475</v>
      </c>
    </row>
    <row r="109" spans="2:41">
      <c r="B109" s="56"/>
      <c r="C109" s="57" t="s">
        <v>579</v>
      </c>
      <c r="D109" s="67">
        <v>20</v>
      </c>
      <c r="E109" s="58">
        <f t="shared" si="1"/>
        <v>72.416434296000006</v>
      </c>
      <c r="F109" s="67">
        <v>1160</v>
      </c>
      <c r="G109" s="67">
        <v>1.45</v>
      </c>
      <c r="H109" s="59">
        <v>0</v>
      </c>
      <c r="I109" s="59" t="s">
        <v>430</v>
      </c>
      <c r="J109" s="58" t="s">
        <v>475</v>
      </c>
      <c r="K109" s="61" t="s">
        <v>475</v>
      </c>
      <c r="L109" s="58" t="s">
        <v>475</v>
      </c>
      <c r="M109" s="58" t="s">
        <v>473</v>
      </c>
      <c r="N109" s="58" t="s">
        <v>475</v>
      </c>
      <c r="O109" s="58" t="s">
        <v>473</v>
      </c>
      <c r="P109" s="58" t="s">
        <v>473</v>
      </c>
      <c r="Q109" s="58" t="s">
        <v>475</v>
      </c>
      <c r="R109" s="58" t="s">
        <v>473</v>
      </c>
      <c r="S109" s="58" t="s">
        <v>475</v>
      </c>
      <c r="T109" s="61" t="s">
        <v>475</v>
      </c>
      <c r="U109" s="58" t="s">
        <v>473</v>
      </c>
      <c r="V109" s="58" t="s">
        <v>473</v>
      </c>
      <c r="W109" s="58" t="s">
        <v>473</v>
      </c>
      <c r="X109" s="58" t="s">
        <v>475</v>
      </c>
      <c r="Y109" s="58" t="s">
        <v>473</v>
      </c>
      <c r="Z109" s="58" t="s">
        <v>475</v>
      </c>
      <c r="AA109" s="58" t="s">
        <v>473</v>
      </c>
      <c r="AB109" s="58" t="s">
        <v>473</v>
      </c>
      <c r="AC109" s="58" t="s">
        <v>473</v>
      </c>
      <c r="AD109" s="58" t="s">
        <v>473</v>
      </c>
      <c r="AE109" s="58" t="s">
        <v>475</v>
      </c>
      <c r="AF109" s="58" t="s">
        <v>473</v>
      </c>
      <c r="AG109" s="58" t="s">
        <v>475</v>
      </c>
      <c r="AH109" s="58" t="s">
        <v>473</v>
      </c>
      <c r="AI109" s="58" t="s">
        <v>475</v>
      </c>
      <c r="AJ109" s="58" t="s">
        <v>476</v>
      </c>
      <c r="AK109" s="58" t="s">
        <v>473</v>
      </c>
      <c r="AL109" s="58" t="s">
        <v>476</v>
      </c>
      <c r="AM109" s="58" t="s">
        <v>473</v>
      </c>
      <c r="AN109" s="58" t="s">
        <v>476</v>
      </c>
      <c r="AO109" s="58" t="s">
        <v>475</v>
      </c>
    </row>
    <row r="110" spans="2:41">
      <c r="B110" s="56"/>
      <c r="C110" s="65" t="s">
        <v>580</v>
      </c>
      <c r="D110" s="66">
        <v>60</v>
      </c>
      <c r="E110" s="58">
        <f t="shared" si="1"/>
        <v>44.386279986600002</v>
      </c>
      <c r="F110" s="66">
        <v>711</v>
      </c>
      <c r="G110" s="66"/>
      <c r="H110" s="59">
        <v>0</v>
      </c>
      <c r="I110" s="59" t="s">
        <v>430</v>
      </c>
      <c r="J110" s="58" t="s">
        <v>475</v>
      </c>
      <c r="K110" s="61" t="s">
        <v>475</v>
      </c>
      <c r="L110" s="58" t="s">
        <v>475</v>
      </c>
      <c r="M110" s="58" t="s">
        <v>475</v>
      </c>
      <c r="N110" s="58" t="s">
        <v>475</v>
      </c>
      <c r="O110" s="58" t="s">
        <v>473</v>
      </c>
      <c r="P110" s="58" t="s">
        <v>474</v>
      </c>
      <c r="Q110" s="58" t="s">
        <v>475</v>
      </c>
      <c r="R110" s="58" t="s">
        <v>473</v>
      </c>
      <c r="S110" s="58" t="s">
        <v>473</v>
      </c>
      <c r="T110" s="61" t="s">
        <v>475</v>
      </c>
      <c r="U110" s="58" t="s">
        <v>476</v>
      </c>
      <c r="V110" s="58" t="s">
        <v>476</v>
      </c>
      <c r="W110" s="58" t="s">
        <v>473</v>
      </c>
      <c r="X110" s="58" t="s">
        <v>475</v>
      </c>
      <c r="Y110" s="58" t="s">
        <v>476</v>
      </c>
      <c r="Z110" s="58" t="s">
        <v>474</v>
      </c>
      <c r="AA110" s="58" t="s">
        <v>475</v>
      </c>
      <c r="AB110" s="58" t="s">
        <v>476</v>
      </c>
      <c r="AC110" s="58" t="s">
        <v>476</v>
      </c>
      <c r="AD110" s="58" t="s">
        <v>476</v>
      </c>
      <c r="AE110" s="58" t="s">
        <v>475</v>
      </c>
      <c r="AF110" s="58" t="s">
        <v>475</v>
      </c>
      <c r="AG110" s="58" t="s">
        <v>475</v>
      </c>
      <c r="AH110" s="58" t="s">
        <v>473</v>
      </c>
      <c r="AI110" s="58" t="s">
        <v>476</v>
      </c>
      <c r="AJ110" s="58" t="s">
        <v>476</v>
      </c>
      <c r="AK110" s="58" t="s">
        <v>476</v>
      </c>
      <c r="AL110" s="58" t="s">
        <v>476</v>
      </c>
      <c r="AM110" s="58" t="s">
        <v>474</v>
      </c>
      <c r="AN110" s="58" t="s">
        <v>476</v>
      </c>
      <c r="AO110" s="58" t="s">
        <v>475</v>
      </c>
    </row>
    <row r="111" spans="2:41">
      <c r="B111" s="56"/>
      <c r="C111" s="65" t="s">
        <v>581</v>
      </c>
      <c r="D111" s="66">
        <v>60</v>
      </c>
      <c r="E111" s="58">
        <f t="shared" si="1"/>
        <v>46.009406962199996</v>
      </c>
      <c r="F111" s="66">
        <v>737</v>
      </c>
      <c r="G111" s="66"/>
      <c r="H111" s="59">
        <v>0</v>
      </c>
      <c r="I111" s="59" t="s">
        <v>430</v>
      </c>
      <c r="J111" s="58" t="s">
        <v>475</v>
      </c>
      <c r="K111" s="61" t="s">
        <v>475</v>
      </c>
      <c r="L111" s="58" t="s">
        <v>475</v>
      </c>
      <c r="M111" s="58" t="s">
        <v>475</v>
      </c>
      <c r="N111" s="58" t="s">
        <v>475</v>
      </c>
      <c r="O111" s="58" t="s">
        <v>476</v>
      </c>
      <c r="P111" s="58" t="s">
        <v>475</v>
      </c>
      <c r="Q111" s="58" t="s">
        <v>475</v>
      </c>
      <c r="R111" s="58" t="s">
        <v>473</v>
      </c>
      <c r="S111" s="58" t="s">
        <v>475</v>
      </c>
      <c r="T111" s="61" t="s">
        <v>475</v>
      </c>
      <c r="U111" s="58" t="s">
        <v>475</v>
      </c>
      <c r="V111" s="58" t="s">
        <v>477</v>
      </c>
      <c r="W111" s="58" t="s">
        <v>473</v>
      </c>
      <c r="X111" s="58" t="s">
        <v>475</v>
      </c>
      <c r="Y111" s="58" t="s">
        <v>476</v>
      </c>
      <c r="Z111" s="58" t="s">
        <v>475</v>
      </c>
      <c r="AA111" s="58" t="s">
        <v>475</v>
      </c>
      <c r="AB111" s="58" t="s">
        <v>476</v>
      </c>
      <c r="AC111" s="58" t="s">
        <v>476</v>
      </c>
      <c r="AD111" s="58" t="s">
        <v>477</v>
      </c>
      <c r="AE111" s="58" t="s">
        <v>475</v>
      </c>
      <c r="AF111" s="58" t="s">
        <v>475</v>
      </c>
      <c r="AG111" s="58" t="s">
        <v>475</v>
      </c>
      <c r="AH111" s="58" t="s">
        <v>475</v>
      </c>
      <c r="AI111" s="58" t="s">
        <v>475</v>
      </c>
      <c r="AJ111" s="58" t="s">
        <v>475</v>
      </c>
      <c r="AK111" s="58" t="s">
        <v>476</v>
      </c>
      <c r="AL111" s="58" t="s">
        <v>476</v>
      </c>
      <c r="AM111" s="58" t="s">
        <v>477</v>
      </c>
      <c r="AN111" s="58" t="s">
        <v>476</v>
      </c>
      <c r="AO111" s="58" t="s">
        <v>475</v>
      </c>
    </row>
    <row r="112" spans="2:41">
      <c r="B112" s="56"/>
      <c r="C112" s="57" t="s">
        <v>582</v>
      </c>
      <c r="D112" s="67">
        <v>60</v>
      </c>
      <c r="E112" s="58">
        <f t="shared" si="1"/>
        <v>89.896263263999998</v>
      </c>
      <c r="F112" s="67">
        <v>1440</v>
      </c>
      <c r="G112" s="67"/>
      <c r="H112" s="59">
        <v>0</v>
      </c>
      <c r="I112" s="60">
        <v>316</v>
      </c>
      <c r="J112" s="58" t="s">
        <v>475</v>
      </c>
      <c r="K112" s="61" t="s">
        <v>473</v>
      </c>
      <c r="L112" s="58" t="s">
        <v>475</v>
      </c>
      <c r="M112" s="58" t="s">
        <v>473</v>
      </c>
      <c r="N112" s="58" t="s">
        <v>475</v>
      </c>
      <c r="O112" s="58" t="s">
        <v>476</v>
      </c>
      <c r="P112" s="58" t="s">
        <v>475</v>
      </c>
      <c r="Q112" s="58" t="s">
        <v>475</v>
      </c>
      <c r="R112" s="69" t="s">
        <v>473</v>
      </c>
      <c r="S112" s="58" t="s">
        <v>475</v>
      </c>
      <c r="T112" s="61" t="s">
        <v>475</v>
      </c>
      <c r="U112" s="58" t="s">
        <v>475</v>
      </c>
      <c r="V112" s="58" t="s">
        <v>477</v>
      </c>
      <c r="W112" s="69" t="s">
        <v>473</v>
      </c>
      <c r="X112" s="58" t="s">
        <v>475</v>
      </c>
      <c r="Y112" s="58" t="s">
        <v>476</v>
      </c>
      <c r="Z112" s="58" t="s">
        <v>475</v>
      </c>
      <c r="AA112" s="58" t="s">
        <v>475</v>
      </c>
      <c r="AB112" s="58" t="s">
        <v>476</v>
      </c>
      <c r="AC112" s="58" t="s">
        <v>476</v>
      </c>
      <c r="AD112" s="58" t="s">
        <v>477</v>
      </c>
      <c r="AE112" s="58" t="s">
        <v>475</v>
      </c>
      <c r="AF112" s="58" t="s">
        <v>475</v>
      </c>
      <c r="AG112" s="58" t="s">
        <v>475</v>
      </c>
      <c r="AH112" s="58" t="s">
        <v>475</v>
      </c>
      <c r="AI112" s="58" t="s">
        <v>475</v>
      </c>
      <c r="AJ112" s="58" t="s">
        <v>475</v>
      </c>
      <c r="AK112" s="58" t="s">
        <v>476</v>
      </c>
      <c r="AL112" s="58" t="s">
        <v>476</v>
      </c>
      <c r="AM112" s="58" t="s">
        <v>477</v>
      </c>
      <c r="AN112" s="58" t="s">
        <v>476</v>
      </c>
      <c r="AO112" s="58" t="s">
        <v>475</v>
      </c>
    </row>
    <row r="113" spans="2:41">
      <c r="B113" s="56"/>
      <c r="C113" s="57" t="s">
        <v>583</v>
      </c>
      <c r="D113" s="58"/>
      <c r="E113" s="58">
        <f t="shared" si="1"/>
        <v>0</v>
      </c>
      <c r="F113" s="58"/>
      <c r="G113" s="58"/>
      <c r="H113" s="59">
        <v>0</v>
      </c>
      <c r="I113" s="59" t="s">
        <v>430</v>
      </c>
      <c r="J113" s="58" t="s">
        <v>474</v>
      </c>
      <c r="K113" s="61" t="s">
        <v>474</v>
      </c>
      <c r="L113" s="58" t="s">
        <v>475</v>
      </c>
      <c r="M113" s="58" t="s">
        <v>473</v>
      </c>
      <c r="N113" s="58" t="s">
        <v>474</v>
      </c>
      <c r="O113" s="58" t="s">
        <v>473</v>
      </c>
      <c r="P113" s="58" t="s">
        <v>473</v>
      </c>
      <c r="Q113" s="58" t="s">
        <v>475</v>
      </c>
      <c r="R113" s="58" t="s">
        <v>475</v>
      </c>
      <c r="S113" s="58" t="s">
        <v>474</v>
      </c>
      <c r="T113" s="61" t="s">
        <v>474</v>
      </c>
      <c r="U113" s="58" t="s">
        <v>473</v>
      </c>
      <c r="V113" s="58" t="s">
        <v>475</v>
      </c>
      <c r="W113" s="58" t="s">
        <v>474</v>
      </c>
      <c r="X113" s="58" t="s">
        <v>475</v>
      </c>
      <c r="Y113" s="58" t="s">
        <v>474</v>
      </c>
      <c r="Z113" s="58" t="s">
        <v>475</v>
      </c>
      <c r="AA113" s="58" t="s">
        <v>475</v>
      </c>
      <c r="AB113" s="58" t="s">
        <v>474</v>
      </c>
      <c r="AC113" s="58" t="s">
        <v>474</v>
      </c>
      <c r="AD113" s="58" t="s">
        <v>475</v>
      </c>
      <c r="AE113" s="58" t="s">
        <v>473</v>
      </c>
      <c r="AF113" s="58" t="s">
        <v>475</v>
      </c>
      <c r="AG113" s="58" t="s">
        <v>475</v>
      </c>
      <c r="AH113" s="58" t="s">
        <v>473</v>
      </c>
      <c r="AI113" s="58" t="s">
        <v>475</v>
      </c>
      <c r="AJ113" s="58" t="s">
        <v>475</v>
      </c>
      <c r="AK113" s="58" t="s">
        <v>474</v>
      </c>
      <c r="AL113" s="58" t="s">
        <v>475</v>
      </c>
      <c r="AM113" s="58" t="s">
        <v>475</v>
      </c>
      <c r="AN113" s="58" t="s">
        <v>475</v>
      </c>
      <c r="AO113" s="58" t="s">
        <v>475</v>
      </c>
    </row>
    <row r="114" spans="2:41">
      <c r="B114" s="56"/>
      <c r="C114" s="57" t="s">
        <v>584</v>
      </c>
      <c r="D114" s="68">
        <v>20</v>
      </c>
      <c r="E114" s="58">
        <f t="shared" si="1"/>
        <v>78.721658316599999</v>
      </c>
      <c r="F114" s="68">
        <v>1261</v>
      </c>
      <c r="G114" s="68">
        <v>11183</v>
      </c>
      <c r="H114" s="59">
        <v>0</v>
      </c>
      <c r="I114" s="60">
        <v>304</v>
      </c>
      <c r="J114" s="58" t="s">
        <v>475</v>
      </c>
      <c r="K114" s="61" t="s">
        <v>475</v>
      </c>
      <c r="L114" s="58" t="s">
        <v>475</v>
      </c>
      <c r="M114" s="58" t="s">
        <v>475</v>
      </c>
      <c r="N114" s="58" t="s">
        <v>475</v>
      </c>
      <c r="O114" s="58" t="s">
        <v>475</v>
      </c>
      <c r="P114" s="58" t="s">
        <v>473</v>
      </c>
      <c r="Q114" s="58" t="s">
        <v>475</v>
      </c>
      <c r="R114" s="58" t="s">
        <v>473</v>
      </c>
      <c r="S114" s="58" t="s">
        <v>473</v>
      </c>
      <c r="T114" s="61" t="s">
        <v>475</v>
      </c>
      <c r="U114" s="58" t="s">
        <v>473</v>
      </c>
      <c r="V114" s="58" t="s">
        <v>475</v>
      </c>
      <c r="W114" s="58" t="s">
        <v>474</v>
      </c>
      <c r="X114" s="58" t="s">
        <v>475</v>
      </c>
      <c r="Y114" s="58" t="s">
        <v>473</v>
      </c>
      <c r="Z114" s="58" t="s">
        <v>475</v>
      </c>
      <c r="AA114" s="58" t="s">
        <v>475</v>
      </c>
      <c r="AB114" s="58" t="s">
        <v>473</v>
      </c>
      <c r="AC114" s="58" t="s">
        <v>473</v>
      </c>
      <c r="AD114" s="58" t="s">
        <v>473</v>
      </c>
      <c r="AE114" s="58" t="s">
        <v>473</v>
      </c>
      <c r="AF114" s="58" t="s">
        <v>475</v>
      </c>
      <c r="AG114" s="58" t="s">
        <v>475</v>
      </c>
      <c r="AH114" s="58" t="s">
        <v>473</v>
      </c>
      <c r="AI114" s="58" t="s">
        <v>475</v>
      </c>
      <c r="AJ114" s="58" t="s">
        <v>475</v>
      </c>
      <c r="AK114" s="58" t="s">
        <v>473</v>
      </c>
      <c r="AL114" s="58" t="s">
        <v>475</v>
      </c>
      <c r="AM114" s="58" t="s">
        <v>473</v>
      </c>
      <c r="AN114" s="58" t="s">
        <v>473</v>
      </c>
      <c r="AO114" s="58" t="s">
        <v>475</v>
      </c>
    </row>
    <row r="115" spans="2:41">
      <c r="B115" s="56"/>
      <c r="C115" s="57" t="s">
        <v>585</v>
      </c>
      <c r="D115" s="58">
        <v>20</v>
      </c>
      <c r="E115" s="58">
        <f t="shared" si="1"/>
        <v>68.670756659999995</v>
      </c>
      <c r="F115" s="58">
        <v>1100</v>
      </c>
      <c r="G115" s="58"/>
      <c r="H115" s="59">
        <v>0</v>
      </c>
      <c r="I115" s="60">
        <v>304</v>
      </c>
      <c r="J115" s="58" t="s">
        <v>473</v>
      </c>
      <c r="K115" s="61" t="s">
        <v>475</v>
      </c>
      <c r="L115" s="58" t="s">
        <v>475</v>
      </c>
      <c r="M115" s="58" t="s">
        <v>473</v>
      </c>
      <c r="N115" s="58" t="s">
        <v>474</v>
      </c>
      <c r="O115" s="58" t="s">
        <v>475</v>
      </c>
      <c r="P115" s="58" t="s">
        <v>475</v>
      </c>
      <c r="Q115" s="58" t="s">
        <v>475</v>
      </c>
      <c r="R115" s="58" t="s">
        <v>474</v>
      </c>
      <c r="S115" s="58" t="s">
        <v>474</v>
      </c>
      <c r="T115" s="61" t="s">
        <v>474</v>
      </c>
      <c r="U115" s="58" t="s">
        <v>475</v>
      </c>
      <c r="V115" s="58" t="s">
        <v>475</v>
      </c>
      <c r="W115" s="58" t="s">
        <v>474</v>
      </c>
      <c r="X115" s="58" t="s">
        <v>475</v>
      </c>
      <c r="Y115" s="58" t="s">
        <v>475</v>
      </c>
      <c r="Z115" s="58" t="s">
        <v>475</v>
      </c>
      <c r="AA115" s="58" t="s">
        <v>475</v>
      </c>
      <c r="AB115" s="58" t="s">
        <v>477</v>
      </c>
      <c r="AC115" s="58" t="s">
        <v>473</v>
      </c>
      <c r="AD115" s="58" t="s">
        <v>475</v>
      </c>
      <c r="AE115" s="58" t="s">
        <v>473</v>
      </c>
      <c r="AF115" s="58" t="s">
        <v>475</v>
      </c>
      <c r="AG115" s="58" t="s">
        <v>475</v>
      </c>
      <c r="AH115" s="58" t="s">
        <v>473</v>
      </c>
      <c r="AI115" s="58" t="s">
        <v>475</v>
      </c>
      <c r="AJ115" s="58" t="s">
        <v>475</v>
      </c>
      <c r="AK115" s="58" t="s">
        <v>474</v>
      </c>
      <c r="AL115" s="58" t="s">
        <v>475</v>
      </c>
      <c r="AM115" s="58" t="s">
        <v>475</v>
      </c>
      <c r="AN115" s="58" t="s">
        <v>475</v>
      </c>
      <c r="AO115" s="58" t="s">
        <v>475</v>
      </c>
    </row>
    <row r="116" spans="2:41">
      <c r="B116" s="56"/>
      <c r="C116" s="57" t="s">
        <v>586</v>
      </c>
      <c r="D116" s="68">
        <v>20</v>
      </c>
      <c r="E116" s="58">
        <f t="shared" si="1"/>
        <v>42.575869129200001</v>
      </c>
      <c r="F116" s="68">
        <v>682</v>
      </c>
      <c r="G116" s="68">
        <v>0.6</v>
      </c>
      <c r="H116" s="59">
        <v>0</v>
      </c>
      <c r="I116" s="60">
        <v>316</v>
      </c>
      <c r="J116" s="58" t="s">
        <v>475</v>
      </c>
      <c r="K116" s="61" t="s">
        <v>473</v>
      </c>
      <c r="L116" s="58" t="s">
        <v>475</v>
      </c>
      <c r="M116" s="58" t="s">
        <v>473</v>
      </c>
      <c r="N116" s="58" t="s">
        <v>475</v>
      </c>
      <c r="O116" s="58" t="s">
        <v>473</v>
      </c>
      <c r="P116" s="58" t="s">
        <v>473</v>
      </c>
      <c r="Q116" s="58" t="s">
        <v>474</v>
      </c>
      <c r="R116" s="58" t="s">
        <v>473</v>
      </c>
      <c r="S116" s="58" t="s">
        <v>476</v>
      </c>
      <c r="T116" s="61" t="s">
        <v>473</v>
      </c>
      <c r="U116" s="58" t="s">
        <v>473</v>
      </c>
      <c r="V116" s="58" t="s">
        <v>475</v>
      </c>
      <c r="W116" s="58" t="s">
        <v>473</v>
      </c>
      <c r="X116" s="58" t="s">
        <v>473</v>
      </c>
      <c r="Y116" s="58" t="s">
        <v>475</v>
      </c>
      <c r="Z116" s="58" t="s">
        <v>474</v>
      </c>
      <c r="AA116" s="58" t="s">
        <v>473</v>
      </c>
      <c r="AB116" s="58" t="s">
        <v>474</v>
      </c>
      <c r="AC116" s="58" t="s">
        <v>474</v>
      </c>
      <c r="AD116" s="58" t="s">
        <v>473</v>
      </c>
      <c r="AE116" s="58" t="s">
        <v>473</v>
      </c>
      <c r="AF116" s="58" t="s">
        <v>475</v>
      </c>
      <c r="AG116" s="58" t="s">
        <v>475</v>
      </c>
      <c r="AH116" s="58" t="s">
        <v>473</v>
      </c>
      <c r="AI116" s="58" t="s">
        <v>475</v>
      </c>
      <c r="AJ116" s="58" t="s">
        <v>475</v>
      </c>
      <c r="AK116" s="58" t="s">
        <v>473</v>
      </c>
      <c r="AL116" s="58" t="s">
        <v>475</v>
      </c>
      <c r="AM116" s="58" t="s">
        <v>473</v>
      </c>
      <c r="AN116" s="58" t="s">
        <v>473</v>
      </c>
      <c r="AO116" s="58" t="s">
        <v>475</v>
      </c>
    </row>
    <row r="117" spans="2:41">
      <c r="B117" s="56"/>
      <c r="C117" s="57" t="s">
        <v>587</v>
      </c>
      <c r="D117" s="67">
        <v>20</v>
      </c>
      <c r="E117" s="58">
        <f t="shared" si="1"/>
        <v>41.077598074800001</v>
      </c>
      <c r="F117" s="67">
        <v>658</v>
      </c>
      <c r="G117" s="67">
        <v>0.51</v>
      </c>
      <c r="H117" s="59">
        <v>0</v>
      </c>
      <c r="I117" s="60">
        <v>304</v>
      </c>
      <c r="J117" s="58" t="s">
        <v>475</v>
      </c>
      <c r="K117" s="61" t="s">
        <v>475</v>
      </c>
      <c r="L117" s="58" t="s">
        <v>475</v>
      </c>
      <c r="M117" s="58" t="s">
        <v>473</v>
      </c>
      <c r="N117" s="58" t="s">
        <v>475</v>
      </c>
      <c r="O117" s="58" t="s">
        <v>473</v>
      </c>
      <c r="P117" s="58" t="s">
        <v>475</v>
      </c>
      <c r="Q117" s="58" t="s">
        <v>475</v>
      </c>
      <c r="R117" s="58" t="s">
        <v>473</v>
      </c>
      <c r="S117" s="58" t="s">
        <v>473</v>
      </c>
      <c r="T117" s="61" t="s">
        <v>474</v>
      </c>
      <c r="U117" s="58" t="s">
        <v>475</v>
      </c>
      <c r="V117" s="58" t="s">
        <v>475</v>
      </c>
      <c r="W117" s="58" t="s">
        <v>473</v>
      </c>
      <c r="X117" s="58" t="s">
        <v>475</v>
      </c>
      <c r="Y117" s="58" t="s">
        <v>476</v>
      </c>
      <c r="Z117" s="58" t="s">
        <v>475</v>
      </c>
      <c r="AA117" s="58" t="s">
        <v>475</v>
      </c>
      <c r="AB117" s="58" t="s">
        <v>477</v>
      </c>
      <c r="AC117" s="58" t="s">
        <v>476</v>
      </c>
      <c r="AD117" s="58" t="s">
        <v>476</v>
      </c>
      <c r="AE117" s="58" t="s">
        <v>475</v>
      </c>
      <c r="AF117" s="58" t="s">
        <v>475</v>
      </c>
      <c r="AG117" s="58" t="s">
        <v>475</v>
      </c>
      <c r="AH117" s="58" t="s">
        <v>473</v>
      </c>
      <c r="AI117" s="58" t="s">
        <v>475</v>
      </c>
      <c r="AJ117" s="58" t="s">
        <v>475</v>
      </c>
      <c r="AK117" s="58" t="s">
        <v>473</v>
      </c>
      <c r="AL117" s="58" t="s">
        <v>474</v>
      </c>
      <c r="AM117" s="58" t="s">
        <v>476</v>
      </c>
      <c r="AN117" s="58" t="s">
        <v>473</v>
      </c>
      <c r="AO117" s="58" t="s">
        <v>475</v>
      </c>
    </row>
    <row r="118" spans="2:41">
      <c r="B118" s="56"/>
      <c r="C118" s="65" t="s">
        <v>588</v>
      </c>
      <c r="D118" s="66">
        <v>25</v>
      </c>
      <c r="E118" s="58">
        <f t="shared" si="1"/>
        <v>50.629076046599998</v>
      </c>
      <c r="F118" s="66">
        <v>811</v>
      </c>
      <c r="G118" s="66"/>
      <c r="H118" s="59">
        <v>0</v>
      </c>
      <c r="I118" s="60" t="s">
        <v>504</v>
      </c>
      <c r="J118" s="75" t="s">
        <v>473</v>
      </c>
      <c r="K118" s="71" t="s">
        <v>473</v>
      </c>
      <c r="L118" s="75" t="s">
        <v>473</v>
      </c>
      <c r="M118" s="75" t="s">
        <v>473</v>
      </c>
      <c r="N118" s="75" t="s">
        <v>473</v>
      </c>
      <c r="O118" s="58" t="s">
        <v>473</v>
      </c>
      <c r="P118" s="58" t="s">
        <v>475</v>
      </c>
      <c r="Q118" s="58" t="s">
        <v>474</v>
      </c>
      <c r="R118" s="58" t="s">
        <v>473</v>
      </c>
      <c r="S118" s="58" t="s">
        <v>473</v>
      </c>
      <c r="T118" s="61" t="s">
        <v>474</v>
      </c>
      <c r="U118" s="58" t="s">
        <v>475</v>
      </c>
      <c r="V118" s="58" t="s">
        <v>477</v>
      </c>
      <c r="W118" s="58" t="s">
        <v>473</v>
      </c>
      <c r="X118" s="58" t="s">
        <v>475</v>
      </c>
      <c r="Y118" s="58" t="s">
        <v>476</v>
      </c>
      <c r="Z118" s="58" t="s">
        <v>475</v>
      </c>
      <c r="AA118" s="58" t="s">
        <v>475</v>
      </c>
      <c r="AB118" s="58" t="s">
        <v>476</v>
      </c>
      <c r="AC118" s="58" t="s">
        <v>473</v>
      </c>
      <c r="AD118" s="58" t="s">
        <v>477</v>
      </c>
      <c r="AE118" s="58" t="s">
        <v>475</v>
      </c>
      <c r="AF118" s="58" t="s">
        <v>475</v>
      </c>
      <c r="AG118" s="58" t="s">
        <v>475</v>
      </c>
      <c r="AH118" s="58" t="s">
        <v>473</v>
      </c>
      <c r="AI118" s="58" t="s">
        <v>475</v>
      </c>
      <c r="AJ118" s="58" t="s">
        <v>475</v>
      </c>
      <c r="AK118" s="58" t="s">
        <v>474</v>
      </c>
      <c r="AL118" s="58" t="s">
        <v>474</v>
      </c>
      <c r="AM118" s="58" t="s">
        <v>476</v>
      </c>
      <c r="AN118" s="58" t="s">
        <v>476</v>
      </c>
      <c r="AO118" s="58" t="s">
        <v>475</v>
      </c>
    </row>
    <row r="119" spans="2:41">
      <c r="B119" s="56"/>
      <c r="C119" s="65" t="s">
        <v>589</v>
      </c>
      <c r="D119" s="66">
        <v>25</v>
      </c>
      <c r="E119" s="58">
        <f t="shared" si="1"/>
        <v>41.889161562600002</v>
      </c>
      <c r="F119" s="66">
        <v>671</v>
      </c>
      <c r="G119" s="66"/>
      <c r="H119" s="59">
        <v>0</v>
      </c>
      <c r="I119" s="60" t="s">
        <v>504</v>
      </c>
      <c r="J119" s="75" t="s">
        <v>473</v>
      </c>
      <c r="K119" s="71" t="s">
        <v>473</v>
      </c>
      <c r="L119" s="75" t="s">
        <v>473</v>
      </c>
      <c r="M119" s="75" t="s">
        <v>473</v>
      </c>
      <c r="N119" s="75" t="s">
        <v>473</v>
      </c>
      <c r="O119" s="75" t="s">
        <v>473</v>
      </c>
      <c r="P119" s="75" t="s">
        <v>473</v>
      </c>
      <c r="Q119" s="75" t="s">
        <v>473</v>
      </c>
      <c r="R119" s="75" t="s">
        <v>473</v>
      </c>
      <c r="S119" s="75" t="s">
        <v>473</v>
      </c>
      <c r="T119" s="71" t="s">
        <v>473</v>
      </c>
      <c r="U119" s="75" t="s">
        <v>473</v>
      </c>
      <c r="V119" s="75" t="s">
        <v>473</v>
      </c>
      <c r="W119" s="75" t="s">
        <v>473</v>
      </c>
      <c r="X119" s="75" t="s">
        <v>473</v>
      </c>
      <c r="Y119" s="75" t="s">
        <v>473</v>
      </c>
      <c r="Z119" s="75" t="s">
        <v>473</v>
      </c>
      <c r="AA119" s="75" t="s">
        <v>473</v>
      </c>
      <c r="AB119" s="75" t="s">
        <v>473</v>
      </c>
      <c r="AC119" s="75" t="s">
        <v>473</v>
      </c>
      <c r="AD119" s="75" t="s">
        <v>473</v>
      </c>
      <c r="AE119" s="75" t="s">
        <v>473</v>
      </c>
      <c r="AF119" s="75" t="s">
        <v>473</v>
      </c>
      <c r="AG119" s="75" t="s">
        <v>473</v>
      </c>
      <c r="AH119" s="75" t="s">
        <v>473</v>
      </c>
      <c r="AI119" s="75" t="s">
        <v>473</v>
      </c>
      <c r="AJ119" s="75" t="s">
        <v>473</v>
      </c>
      <c r="AK119" s="75" t="s">
        <v>473</v>
      </c>
      <c r="AL119" s="75" t="s">
        <v>473</v>
      </c>
      <c r="AM119" s="75" t="s">
        <v>473</v>
      </c>
      <c r="AN119" s="75" t="s">
        <v>473</v>
      </c>
      <c r="AO119" s="75" t="s">
        <v>473</v>
      </c>
    </row>
    <row r="120" spans="2:41">
      <c r="B120" s="56"/>
      <c r="C120" s="57" t="s">
        <v>590</v>
      </c>
      <c r="D120" s="58"/>
      <c r="E120" s="58">
        <f t="shared" si="1"/>
        <v>0</v>
      </c>
      <c r="F120" s="58"/>
      <c r="G120" s="58"/>
      <c r="H120" s="59">
        <v>0</v>
      </c>
      <c r="I120" s="60">
        <v>304</v>
      </c>
      <c r="J120" s="58" t="s">
        <v>473</v>
      </c>
      <c r="K120" s="61" t="s">
        <v>475</v>
      </c>
      <c r="L120" s="58" t="s">
        <v>475</v>
      </c>
      <c r="M120" s="58" t="s">
        <v>473</v>
      </c>
      <c r="N120" s="58" t="s">
        <v>475</v>
      </c>
      <c r="O120" s="75" t="s">
        <v>473</v>
      </c>
      <c r="P120" s="75" t="s">
        <v>473</v>
      </c>
      <c r="Q120" s="75" t="s">
        <v>473</v>
      </c>
      <c r="R120" s="75" t="s">
        <v>473</v>
      </c>
      <c r="S120" s="75" t="s">
        <v>473</v>
      </c>
      <c r="T120" s="71" t="s">
        <v>473</v>
      </c>
      <c r="U120" s="75" t="s">
        <v>473</v>
      </c>
      <c r="V120" s="75" t="s">
        <v>473</v>
      </c>
      <c r="W120" s="75" t="s">
        <v>473</v>
      </c>
      <c r="X120" s="75" t="s">
        <v>473</v>
      </c>
      <c r="Y120" s="75" t="s">
        <v>473</v>
      </c>
      <c r="Z120" s="75" t="s">
        <v>473</v>
      </c>
      <c r="AA120" s="75" t="s">
        <v>473</v>
      </c>
      <c r="AB120" s="75" t="s">
        <v>473</v>
      </c>
      <c r="AC120" s="75" t="s">
        <v>473</v>
      </c>
      <c r="AD120" s="75" t="s">
        <v>473</v>
      </c>
      <c r="AE120" s="75" t="s">
        <v>473</v>
      </c>
      <c r="AF120" s="75" t="s">
        <v>473</v>
      </c>
      <c r="AG120" s="75" t="s">
        <v>473</v>
      </c>
      <c r="AH120" s="75" t="s">
        <v>473</v>
      </c>
      <c r="AI120" s="75" t="s">
        <v>473</v>
      </c>
      <c r="AJ120" s="75" t="s">
        <v>473</v>
      </c>
      <c r="AK120" s="75" t="s">
        <v>473</v>
      </c>
      <c r="AL120" s="75" t="s">
        <v>473</v>
      </c>
      <c r="AM120" s="75" t="s">
        <v>473</v>
      </c>
      <c r="AN120" s="75" t="s">
        <v>473</v>
      </c>
      <c r="AO120" s="75" t="s">
        <v>473</v>
      </c>
    </row>
    <row r="121" spans="2:41">
      <c r="B121" s="56"/>
      <c r="C121" s="57" t="s">
        <v>591</v>
      </c>
      <c r="D121" s="58"/>
      <c r="E121" s="58">
        <f t="shared" si="1"/>
        <v>0</v>
      </c>
      <c r="F121" s="58"/>
      <c r="G121" s="58"/>
      <c r="H121" s="59">
        <v>0</v>
      </c>
      <c r="I121" s="59" t="s">
        <v>430</v>
      </c>
      <c r="J121" s="58" t="s">
        <v>475</v>
      </c>
      <c r="K121" s="61" t="s">
        <v>475</v>
      </c>
      <c r="L121" s="58" t="s">
        <v>475</v>
      </c>
      <c r="M121" s="58" t="s">
        <v>473</v>
      </c>
      <c r="N121" s="58" t="s">
        <v>475</v>
      </c>
      <c r="O121" s="58" t="s">
        <v>473</v>
      </c>
      <c r="P121" s="58" t="s">
        <v>473</v>
      </c>
      <c r="Q121" s="58" t="s">
        <v>475</v>
      </c>
      <c r="R121" s="58" t="s">
        <v>473</v>
      </c>
      <c r="S121" s="58" t="s">
        <v>475</v>
      </c>
      <c r="T121" s="61" t="s">
        <v>473</v>
      </c>
      <c r="U121" s="58" t="s">
        <v>473</v>
      </c>
      <c r="V121" s="58" t="s">
        <v>475</v>
      </c>
      <c r="W121" s="58" t="s">
        <v>473</v>
      </c>
      <c r="X121" s="58" t="s">
        <v>473</v>
      </c>
      <c r="Y121" s="58" t="s">
        <v>475</v>
      </c>
      <c r="Z121" s="58" t="s">
        <v>475</v>
      </c>
      <c r="AA121" s="58" t="s">
        <v>475</v>
      </c>
      <c r="AB121" s="58" t="s">
        <v>474</v>
      </c>
      <c r="AC121" s="58" t="s">
        <v>473</v>
      </c>
      <c r="AD121" s="58" t="s">
        <v>475</v>
      </c>
      <c r="AE121" s="58" t="s">
        <v>473</v>
      </c>
      <c r="AF121" s="58" t="s">
        <v>475</v>
      </c>
      <c r="AG121" s="58" t="s">
        <v>475</v>
      </c>
      <c r="AH121" s="58" t="s">
        <v>473</v>
      </c>
      <c r="AI121" s="58" t="s">
        <v>475</v>
      </c>
      <c r="AJ121" s="58" t="s">
        <v>475</v>
      </c>
      <c r="AK121" s="58" t="s">
        <v>473</v>
      </c>
      <c r="AL121" s="58" t="s">
        <v>475</v>
      </c>
      <c r="AM121" s="58" t="s">
        <v>475</v>
      </c>
      <c r="AN121" s="58" t="s">
        <v>473</v>
      </c>
      <c r="AO121" s="58" t="s">
        <v>475</v>
      </c>
    </row>
    <row r="122" spans="2:41">
      <c r="B122" s="56"/>
      <c r="C122" s="57" t="s">
        <v>592</v>
      </c>
      <c r="D122" s="58"/>
      <c r="E122" s="58">
        <f t="shared" si="1"/>
        <v>0</v>
      </c>
      <c r="F122" s="58"/>
      <c r="G122" s="58"/>
      <c r="H122" s="59">
        <v>0</v>
      </c>
      <c r="I122" s="60">
        <v>304</v>
      </c>
      <c r="J122" s="58" t="s">
        <v>473</v>
      </c>
      <c r="K122" s="61" t="s">
        <v>475</v>
      </c>
      <c r="L122" s="58" t="s">
        <v>475</v>
      </c>
      <c r="M122" s="58" t="s">
        <v>473</v>
      </c>
      <c r="N122" s="58" t="s">
        <v>475</v>
      </c>
      <c r="O122" s="58" t="s">
        <v>473</v>
      </c>
      <c r="P122" s="58" t="s">
        <v>473</v>
      </c>
      <c r="Q122" s="58" t="s">
        <v>474</v>
      </c>
      <c r="R122" s="58" t="s">
        <v>473</v>
      </c>
      <c r="S122" s="58" t="s">
        <v>475</v>
      </c>
      <c r="T122" s="61" t="s">
        <v>475</v>
      </c>
      <c r="U122" s="58" t="s">
        <v>473</v>
      </c>
      <c r="V122" s="58" t="s">
        <v>473</v>
      </c>
      <c r="W122" s="58" t="s">
        <v>473</v>
      </c>
      <c r="X122" s="58" t="s">
        <v>475</v>
      </c>
      <c r="Y122" s="58" t="s">
        <v>473</v>
      </c>
      <c r="Z122" s="58" t="s">
        <v>475</v>
      </c>
      <c r="AA122" s="58" t="s">
        <v>475</v>
      </c>
      <c r="AB122" s="58" t="s">
        <v>473</v>
      </c>
      <c r="AC122" s="58" t="s">
        <v>473</v>
      </c>
      <c r="AD122" s="58" t="s">
        <v>476</v>
      </c>
      <c r="AE122" s="58" t="s">
        <v>473</v>
      </c>
      <c r="AF122" s="58" t="s">
        <v>475</v>
      </c>
      <c r="AG122" s="58" t="s">
        <v>475</v>
      </c>
      <c r="AH122" s="58" t="s">
        <v>473</v>
      </c>
      <c r="AI122" s="58" t="s">
        <v>475</v>
      </c>
      <c r="AJ122" s="58" t="s">
        <v>475</v>
      </c>
      <c r="AK122" s="58" t="s">
        <v>473</v>
      </c>
      <c r="AL122" s="58" t="s">
        <v>474</v>
      </c>
      <c r="AM122" s="58" t="s">
        <v>476</v>
      </c>
      <c r="AN122" s="58" t="s">
        <v>476</v>
      </c>
      <c r="AO122" s="58" t="s">
        <v>475</v>
      </c>
    </row>
    <row r="123" spans="2:41">
      <c r="B123" s="56"/>
      <c r="C123" s="57" t="s">
        <v>593</v>
      </c>
      <c r="D123" s="68">
        <v>25</v>
      </c>
      <c r="E123" s="58">
        <f t="shared" si="1"/>
        <v>49.600263255911997</v>
      </c>
      <c r="F123" s="68">
        <v>794.52</v>
      </c>
      <c r="G123" s="68"/>
      <c r="H123" s="59">
        <v>0</v>
      </c>
      <c r="I123" s="60">
        <v>304</v>
      </c>
      <c r="J123" s="58" t="s">
        <v>473</v>
      </c>
      <c r="K123" s="61" t="s">
        <v>475</v>
      </c>
      <c r="L123" s="58" t="s">
        <v>475</v>
      </c>
      <c r="M123" s="58" t="s">
        <v>473</v>
      </c>
      <c r="N123" s="58" t="s">
        <v>473</v>
      </c>
      <c r="O123" s="58" t="s">
        <v>473</v>
      </c>
      <c r="P123" s="58" t="s">
        <v>473</v>
      </c>
      <c r="Q123" s="58" t="s">
        <v>475</v>
      </c>
      <c r="R123" s="58" t="s">
        <v>473</v>
      </c>
      <c r="S123" s="58" t="s">
        <v>475</v>
      </c>
      <c r="T123" s="61" t="s">
        <v>473</v>
      </c>
      <c r="U123" s="58" t="s">
        <v>473</v>
      </c>
      <c r="V123" s="58" t="s">
        <v>473</v>
      </c>
      <c r="W123" s="58" t="s">
        <v>473</v>
      </c>
      <c r="X123" s="58" t="s">
        <v>473</v>
      </c>
      <c r="Y123" s="58" t="s">
        <v>473</v>
      </c>
      <c r="Z123" s="58" t="s">
        <v>475</v>
      </c>
      <c r="AA123" s="58" t="s">
        <v>475</v>
      </c>
      <c r="AB123" s="58" t="s">
        <v>473</v>
      </c>
      <c r="AC123" s="58" t="s">
        <v>473</v>
      </c>
      <c r="AD123" s="58" t="s">
        <v>476</v>
      </c>
      <c r="AE123" s="58" t="s">
        <v>473</v>
      </c>
      <c r="AF123" s="58" t="s">
        <v>475</v>
      </c>
      <c r="AG123" s="58" t="s">
        <v>475</v>
      </c>
      <c r="AH123" s="58" t="s">
        <v>473</v>
      </c>
      <c r="AI123" s="58" t="s">
        <v>475</v>
      </c>
      <c r="AJ123" s="58" t="s">
        <v>477</v>
      </c>
      <c r="AK123" s="58" t="s">
        <v>476</v>
      </c>
      <c r="AL123" s="58" t="s">
        <v>473</v>
      </c>
      <c r="AM123" s="58" t="s">
        <v>473</v>
      </c>
      <c r="AN123" s="58" t="s">
        <v>473</v>
      </c>
      <c r="AO123" s="58" t="s">
        <v>475</v>
      </c>
    </row>
    <row r="124" spans="2:41">
      <c r="B124" s="56"/>
      <c r="C124" s="57" t="s">
        <v>594</v>
      </c>
      <c r="D124" s="58">
        <v>-70</v>
      </c>
      <c r="E124" s="58">
        <f t="shared" si="1"/>
        <v>206.4492657042</v>
      </c>
      <c r="F124" s="58">
        <v>3307</v>
      </c>
      <c r="G124" s="58"/>
      <c r="H124" s="59">
        <v>0</v>
      </c>
      <c r="I124" s="60" t="s">
        <v>504</v>
      </c>
      <c r="J124" s="58" t="s">
        <v>476</v>
      </c>
      <c r="K124" s="61" t="s">
        <v>476</v>
      </c>
      <c r="L124" s="58" t="s">
        <v>476</v>
      </c>
      <c r="M124" s="58" t="s">
        <v>476</v>
      </c>
      <c r="N124" s="58" t="s">
        <v>476</v>
      </c>
      <c r="O124" s="58" t="s">
        <v>473</v>
      </c>
      <c r="P124" s="58" t="s">
        <v>473</v>
      </c>
      <c r="Q124" s="58" t="s">
        <v>473</v>
      </c>
      <c r="R124" s="58" t="s">
        <v>473</v>
      </c>
      <c r="S124" s="58" t="s">
        <v>477</v>
      </c>
      <c r="T124" s="61" t="s">
        <v>473</v>
      </c>
      <c r="U124" s="58" t="s">
        <v>473</v>
      </c>
      <c r="V124" s="58" t="s">
        <v>473</v>
      </c>
      <c r="W124" s="58" t="s">
        <v>473</v>
      </c>
      <c r="X124" s="58" t="s">
        <v>473</v>
      </c>
      <c r="Y124" s="58" t="s">
        <v>473</v>
      </c>
      <c r="Z124" s="58" t="s">
        <v>476</v>
      </c>
      <c r="AA124" s="58" t="s">
        <v>473</v>
      </c>
      <c r="AB124" s="58" t="s">
        <v>473</v>
      </c>
      <c r="AC124" s="58" t="s">
        <v>473</v>
      </c>
      <c r="AD124" s="58" t="s">
        <v>473</v>
      </c>
      <c r="AE124" s="58" t="s">
        <v>473</v>
      </c>
      <c r="AF124" s="58" t="s">
        <v>475</v>
      </c>
      <c r="AG124" s="58" t="s">
        <v>473</v>
      </c>
      <c r="AH124" s="58" t="s">
        <v>473</v>
      </c>
      <c r="AI124" s="58" t="s">
        <v>475</v>
      </c>
      <c r="AJ124" s="58" t="s">
        <v>474</v>
      </c>
      <c r="AK124" s="58" t="s">
        <v>476</v>
      </c>
      <c r="AL124" s="58" t="s">
        <v>474</v>
      </c>
      <c r="AM124" s="58" t="s">
        <v>475</v>
      </c>
      <c r="AN124" s="58" t="s">
        <v>477</v>
      </c>
      <c r="AO124" s="58" t="s">
        <v>475</v>
      </c>
    </row>
    <row r="125" spans="2:41">
      <c r="B125" s="56"/>
      <c r="C125" s="57" t="s">
        <v>595</v>
      </c>
      <c r="D125" s="58"/>
      <c r="E125" s="58">
        <f t="shared" si="1"/>
        <v>0</v>
      </c>
      <c r="F125" s="58"/>
      <c r="G125" s="58"/>
      <c r="H125" s="59">
        <v>0</v>
      </c>
      <c r="I125" s="60" t="s">
        <v>504</v>
      </c>
      <c r="J125" s="58" t="s">
        <v>473</v>
      </c>
      <c r="K125" s="61" t="s">
        <v>476</v>
      </c>
      <c r="L125" s="58" t="s">
        <v>476</v>
      </c>
      <c r="M125" s="58" t="s">
        <v>473</v>
      </c>
      <c r="N125" s="58" t="s">
        <v>476</v>
      </c>
      <c r="O125" s="58" t="s">
        <v>475</v>
      </c>
      <c r="P125" s="58" t="s">
        <v>475</v>
      </c>
      <c r="Q125" s="58" t="s">
        <v>476</v>
      </c>
      <c r="R125" s="58" t="s">
        <v>473</v>
      </c>
      <c r="S125" s="58" t="s">
        <v>476</v>
      </c>
      <c r="T125" s="61" t="s">
        <v>476</v>
      </c>
      <c r="U125" s="58" t="s">
        <v>475</v>
      </c>
      <c r="V125" s="58" t="s">
        <v>475</v>
      </c>
      <c r="W125" s="58" t="s">
        <v>474</v>
      </c>
      <c r="X125" s="58" t="s">
        <v>475</v>
      </c>
      <c r="Y125" s="58" t="s">
        <v>477</v>
      </c>
      <c r="Z125" s="58" t="s">
        <v>476</v>
      </c>
      <c r="AA125" s="58" t="s">
        <v>476</v>
      </c>
      <c r="AB125" s="58" t="s">
        <v>473</v>
      </c>
      <c r="AC125" s="58" t="s">
        <v>474</v>
      </c>
      <c r="AD125" s="58" t="s">
        <v>474</v>
      </c>
      <c r="AE125" s="58" t="s">
        <v>473</v>
      </c>
      <c r="AF125" s="58" t="s">
        <v>475</v>
      </c>
      <c r="AG125" s="58" t="s">
        <v>475</v>
      </c>
      <c r="AH125" s="58" t="s">
        <v>473</v>
      </c>
      <c r="AI125" s="58" t="s">
        <v>475</v>
      </c>
      <c r="AJ125" s="58" t="s">
        <v>476</v>
      </c>
      <c r="AK125" s="58" t="s">
        <v>476</v>
      </c>
      <c r="AL125" s="58" t="s">
        <v>476</v>
      </c>
      <c r="AM125" s="58" t="s">
        <v>475</v>
      </c>
      <c r="AN125" s="58" t="s">
        <v>475</v>
      </c>
      <c r="AO125" s="58" t="s">
        <v>475</v>
      </c>
    </row>
    <row r="126" spans="2:41">
      <c r="B126" s="56"/>
      <c r="C126" s="57" t="s">
        <v>596</v>
      </c>
      <c r="D126" s="58"/>
      <c r="E126" s="58">
        <f t="shared" si="1"/>
        <v>0</v>
      </c>
      <c r="F126" s="58"/>
      <c r="G126" s="58"/>
      <c r="H126" s="59">
        <v>0</v>
      </c>
      <c r="I126" s="60" t="s">
        <v>504</v>
      </c>
      <c r="J126" s="58" t="s">
        <v>473</v>
      </c>
      <c r="K126" s="61" t="s">
        <v>476</v>
      </c>
      <c r="L126" s="58" t="s">
        <v>476</v>
      </c>
      <c r="M126" s="58" t="s">
        <v>476</v>
      </c>
      <c r="N126" s="58" t="s">
        <v>476</v>
      </c>
      <c r="O126" s="58" t="s">
        <v>476</v>
      </c>
      <c r="P126" s="58" t="s">
        <v>477</v>
      </c>
      <c r="Q126" s="58" t="s">
        <v>476</v>
      </c>
      <c r="R126" s="58" t="s">
        <v>473</v>
      </c>
      <c r="S126" s="58" t="s">
        <v>476</v>
      </c>
      <c r="T126" s="61" t="s">
        <v>473</v>
      </c>
      <c r="U126" s="58" t="s">
        <v>473</v>
      </c>
      <c r="V126" s="58" t="s">
        <v>475</v>
      </c>
      <c r="W126" s="58" t="s">
        <v>475</v>
      </c>
      <c r="X126" s="58" t="s">
        <v>475</v>
      </c>
      <c r="Y126" s="58" t="s">
        <v>473</v>
      </c>
      <c r="Z126" s="58" t="s">
        <v>473</v>
      </c>
      <c r="AA126" s="58" t="s">
        <v>476</v>
      </c>
      <c r="AB126" s="58" t="s">
        <v>473</v>
      </c>
      <c r="AC126" s="58" t="s">
        <v>475</v>
      </c>
      <c r="AD126" s="58" t="s">
        <v>473</v>
      </c>
      <c r="AE126" s="58" t="s">
        <v>473</v>
      </c>
      <c r="AF126" s="58" t="s">
        <v>475</v>
      </c>
      <c r="AG126" s="58" t="s">
        <v>477</v>
      </c>
      <c r="AH126" s="58" t="s">
        <v>473</v>
      </c>
      <c r="AI126" s="58" t="s">
        <v>477</v>
      </c>
      <c r="AJ126" s="58" t="s">
        <v>476</v>
      </c>
      <c r="AK126" s="58" t="s">
        <v>473</v>
      </c>
      <c r="AL126" s="58" t="s">
        <v>477</v>
      </c>
      <c r="AM126" s="58" t="s">
        <v>473</v>
      </c>
      <c r="AN126" s="58" t="s">
        <v>475</v>
      </c>
      <c r="AO126" s="58" t="s">
        <v>475</v>
      </c>
    </row>
    <row r="127" spans="2:41">
      <c r="C127" s="57" t="s">
        <v>597</v>
      </c>
      <c r="D127" s="58">
        <v>20</v>
      </c>
      <c r="E127" s="58">
        <f t="shared" si="1"/>
        <v>73.664993507999995</v>
      </c>
      <c r="F127" s="58">
        <v>1180</v>
      </c>
      <c r="G127" s="58"/>
      <c r="H127" s="59">
        <v>0</v>
      </c>
      <c r="I127" s="60" t="s">
        <v>430</v>
      </c>
      <c r="J127" s="58" t="s">
        <v>473</v>
      </c>
      <c r="K127" s="61" t="s">
        <v>476</v>
      </c>
      <c r="L127" s="58" t="s">
        <v>476</v>
      </c>
      <c r="M127" s="58" t="s">
        <v>476</v>
      </c>
      <c r="N127" s="58" t="s">
        <v>476</v>
      </c>
      <c r="O127" s="58" t="s">
        <v>477</v>
      </c>
      <c r="P127" s="58" t="s">
        <v>474</v>
      </c>
      <c r="Q127" s="58" t="s">
        <v>476</v>
      </c>
      <c r="R127" s="58" t="s">
        <v>473</v>
      </c>
      <c r="S127" s="58" t="s">
        <v>476</v>
      </c>
      <c r="T127" s="61" t="s">
        <v>473</v>
      </c>
      <c r="U127" s="58" t="s">
        <v>475</v>
      </c>
      <c r="V127" s="58" t="s">
        <v>475</v>
      </c>
      <c r="W127" s="58" t="s">
        <v>474</v>
      </c>
      <c r="X127" s="58" t="s">
        <v>475</v>
      </c>
      <c r="Y127" s="58" t="s">
        <v>475</v>
      </c>
      <c r="Z127" s="58" t="s">
        <v>476</v>
      </c>
      <c r="AA127" s="58" t="s">
        <v>476</v>
      </c>
      <c r="AB127" s="58" t="s">
        <v>474</v>
      </c>
      <c r="AC127" s="58" t="s">
        <v>475</v>
      </c>
      <c r="AD127" s="58" t="s">
        <v>475</v>
      </c>
      <c r="AE127" s="58" t="s">
        <v>476</v>
      </c>
      <c r="AF127" s="58" t="s">
        <v>475</v>
      </c>
      <c r="AG127" s="58" t="s">
        <v>475</v>
      </c>
      <c r="AH127" s="58" t="s">
        <v>476</v>
      </c>
      <c r="AI127" s="58" t="s">
        <v>475</v>
      </c>
      <c r="AJ127" s="58" t="s">
        <v>477</v>
      </c>
      <c r="AK127" s="58" t="s">
        <v>473</v>
      </c>
      <c r="AL127" s="58" t="s">
        <v>477</v>
      </c>
      <c r="AM127" s="58" t="s">
        <v>475</v>
      </c>
      <c r="AN127" s="58" t="s">
        <v>477</v>
      </c>
      <c r="AO127" s="58" t="s">
        <v>475</v>
      </c>
    </row>
    <row r="128" spans="2:41">
      <c r="B128" s="56"/>
      <c r="C128" s="57" t="s">
        <v>598</v>
      </c>
      <c r="D128" s="58"/>
      <c r="E128" s="58">
        <f t="shared" si="1"/>
        <v>0</v>
      </c>
      <c r="F128" s="58"/>
      <c r="G128" s="58"/>
      <c r="H128" s="59">
        <v>0</v>
      </c>
      <c r="I128" s="60">
        <v>316</v>
      </c>
      <c r="J128" s="58" t="s">
        <v>476</v>
      </c>
      <c r="K128" s="61" t="s">
        <v>477</v>
      </c>
      <c r="L128" s="58" t="s">
        <v>475</v>
      </c>
      <c r="M128" s="58" t="s">
        <v>473</v>
      </c>
      <c r="N128" s="58" t="s">
        <v>476</v>
      </c>
      <c r="O128" s="58" t="s">
        <v>477</v>
      </c>
      <c r="P128" s="58" t="s">
        <v>474</v>
      </c>
      <c r="Q128" s="58" t="s">
        <v>476</v>
      </c>
      <c r="R128" s="58" t="s">
        <v>473</v>
      </c>
      <c r="S128" s="58" t="s">
        <v>476</v>
      </c>
      <c r="T128" s="61" t="s">
        <v>473</v>
      </c>
      <c r="U128" s="58" t="s">
        <v>475</v>
      </c>
      <c r="V128" s="58" t="s">
        <v>475</v>
      </c>
      <c r="W128" s="58" t="s">
        <v>474</v>
      </c>
      <c r="X128" s="58" t="s">
        <v>475</v>
      </c>
      <c r="Y128" s="58" t="s">
        <v>475</v>
      </c>
      <c r="Z128" s="58" t="s">
        <v>476</v>
      </c>
      <c r="AA128" s="58" t="s">
        <v>476</v>
      </c>
      <c r="AB128" s="58" t="s">
        <v>477</v>
      </c>
      <c r="AC128" s="58" t="s">
        <v>475</v>
      </c>
      <c r="AD128" s="58" t="s">
        <v>475</v>
      </c>
      <c r="AE128" s="58" t="s">
        <v>476</v>
      </c>
      <c r="AF128" s="58" t="s">
        <v>475</v>
      </c>
      <c r="AG128" s="58" t="s">
        <v>477</v>
      </c>
      <c r="AH128" s="58" t="s">
        <v>476</v>
      </c>
      <c r="AI128" s="58" t="s">
        <v>475</v>
      </c>
      <c r="AJ128" s="58" t="s">
        <v>477</v>
      </c>
      <c r="AK128" s="58" t="s">
        <v>477</v>
      </c>
      <c r="AL128" s="58" t="s">
        <v>477</v>
      </c>
      <c r="AM128" s="58" t="s">
        <v>477</v>
      </c>
      <c r="AN128" s="58" t="s">
        <v>476</v>
      </c>
      <c r="AO128" s="58" t="s">
        <v>475</v>
      </c>
    </row>
    <row r="129" spans="2:41">
      <c r="B129" s="56"/>
      <c r="C129" s="57" t="s">
        <v>599</v>
      </c>
      <c r="D129" s="58">
        <v>10</v>
      </c>
      <c r="E129" s="58">
        <f t="shared" si="1"/>
        <v>42.888008932200002</v>
      </c>
      <c r="F129" s="58">
        <v>687</v>
      </c>
      <c r="G129" s="58"/>
      <c r="H129" s="59">
        <v>0</v>
      </c>
      <c r="I129" s="60">
        <v>304</v>
      </c>
      <c r="J129" s="58" t="s">
        <v>475</v>
      </c>
      <c r="K129" s="61" t="s">
        <v>475</v>
      </c>
      <c r="L129" s="58" t="s">
        <v>475</v>
      </c>
      <c r="M129" s="58" t="s">
        <v>477</v>
      </c>
      <c r="N129" s="58" t="s">
        <v>475</v>
      </c>
      <c r="O129" s="58" t="s">
        <v>473</v>
      </c>
      <c r="P129" s="58" t="s">
        <v>475</v>
      </c>
      <c r="Q129" s="58" t="s">
        <v>473</v>
      </c>
      <c r="R129" s="58" t="s">
        <v>473</v>
      </c>
      <c r="S129" s="58" t="s">
        <v>473</v>
      </c>
      <c r="T129" s="61" t="s">
        <v>476</v>
      </c>
      <c r="U129" s="58" t="s">
        <v>473</v>
      </c>
      <c r="V129" s="58" t="s">
        <v>475</v>
      </c>
      <c r="W129" s="58" t="s">
        <v>473</v>
      </c>
      <c r="X129" s="58" t="s">
        <v>475</v>
      </c>
      <c r="Y129" s="58" t="s">
        <v>473</v>
      </c>
      <c r="Z129" s="58" t="s">
        <v>473</v>
      </c>
      <c r="AA129" s="58" t="s">
        <v>473</v>
      </c>
      <c r="AB129" s="58" t="s">
        <v>473</v>
      </c>
      <c r="AC129" s="58" t="s">
        <v>473</v>
      </c>
      <c r="AD129" s="58" t="s">
        <v>473</v>
      </c>
      <c r="AE129" s="58" t="s">
        <v>473</v>
      </c>
      <c r="AF129" s="58" t="s">
        <v>475</v>
      </c>
      <c r="AG129" s="58" t="s">
        <v>473</v>
      </c>
      <c r="AH129" s="58" t="s">
        <v>473</v>
      </c>
      <c r="AI129" s="58" t="s">
        <v>473</v>
      </c>
      <c r="AJ129" s="58" t="s">
        <v>473</v>
      </c>
      <c r="AK129" s="58" t="s">
        <v>473</v>
      </c>
      <c r="AL129" s="58" t="s">
        <v>473</v>
      </c>
      <c r="AM129" s="58" t="s">
        <v>475</v>
      </c>
      <c r="AN129" s="58" t="s">
        <v>473</v>
      </c>
      <c r="AO129" s="58" t="s">
        <v>475</v>
      </c>
    </row>
    <row r="130" spans="2:41">
      <c r="B130" s="56"/>
      <c r="C130" s="57" t="s">
        <v>600</v>
      </c>
      <c r="D130" s="58"/>
      <c r="E130" s="58">
        <f t="shared" si="1"/>
        <v>0</v>
      </c>
      <c r="F130" s="58"/>
      <c r="G130" s="58"/>
      <c r="H130" s="59">
        <v>0</v>
      </c>
      <c r="I130" s="60" t="s">
        <v>504</v>
      </c>
      <c r="J130" s="58" t="s">
        <v>473</v>
      </c>
      <c r="K130" s="61" t="s">
        <v>476</v>
      </c>
      <c r="L130" s="58" t="s">
        <v>476</v>
      </c>
      <c r="M130" s="58" t="s">
        <v>473</v>
      </c>
      <c r="N130" s="58" t="s">
        <v>473</v>
      </c>
      <c r="O130" s="58" t="s">
        <v>475</v>
      </c>
      <c r="P130" s="58" t="s">
        <v>475</v>
      </c>
      <c r="Q130" s="58" t="s">
        <v>476</v>
      </c>
      <c r="R130" s="58" t="s">
        <v>476</v>
      </c>
      <c r="S130" s="58" t="s">
        <v>473</v>
      </c>
      <c r="T130" s="61" t="s">
        <v>477</v>
      </c>
      <c r="U130" s="58" t="s">
        <v>473</v>
      </c>
      <c r="V130" s="58" t="s">
        <v>475</v>
      </c>
      <c r="W130" s="58" t="s">
        <v>474</v>
      </c>
      <c r="X130" s="58" t="s">
        <v>475</v>
      </c>
      <c r="Y130" s="58" t="s">
        <v>475</v>
      </c>
      <c r="Z130" s="58" t="s">
        <v>474</v>
      </c>
      <c r="AA130" s="58" t="s">
        <v>475</v>
      </c>
      <c r="AB130" s="58" t="s">
        <v>473</v>
      </c>
      <c r="AC130" s="58" t="s">
        <v>474</v>
      </c>
      <c r="AD130" s="58" t="s">
        <v>475</v>
      </c>
      <c r="AE130" s="58" t="s">
        <v>473</v>
      </c>
      <c r="AF130" s="58" t="s">
        <v>475</v>
      </c>
      <c r="AG130" s="58" t="s">
        <v>475</v>
      </c>
      <c r="AH130" s="58" t="s">
        <v>473</v>
      </c>
      <c r="AI130" s="58" t="s">
        <v>475</v>
      </c>
      <c r="AJ130" s="58" t="s">
        <v>477</v>
      </c>
      <c r="AK130" s="58" t="s">
        <v>473</v>
      </c>
      <c r="AL130" s="58" t="s">
        <v>474</v>
      </c>
      <c r="AM130" s="58" t="s">
        <v>473</v>
      </c>
      <c r="AN130" s="58" t="s">
        <v>475</v>
      </c>
      <c r="AO130" s="58" t="s">
        <v>475</v>
      </c>
    </row>
    <row r="131" spans="2:41">
      <c r="B131" s="56"/>
      <c r="C131" s="57" t="s">
        <v>601</v>
      </c>
      <c r="D131" s="58"/>
      <c r="E131" s="58">
        <f t="shared" si="1"/>
        <v>0</v>
      </c>
      <c r="F131" s="58"/>
      <c r="G131" s="58"/>
      <c r="H131" s="59">
        <v>0</v>
      </c>
      <c r="I131" s="60" t="s">
        <v>504</v>
      </c>
      <c r="J131" s="58" t="s">
        <v>476</v>
      </c>
      <c r="K131" s="61" t="s">
        <v>476</v>
      </c>
      <c r="L131" s="58" t="s">
        <v>476</v>
      </c>
      <c r="M131" s="58" t="s">
        <v>473</v>
      </c>
      <c r="N131" s="58" t="s">
        <v>476</v>
      </c>
      <c r="O131" s="58" t="s">
        <v>473</v>
      </c>
      <c r="P131" s="58" t="s">
        <v>473</v>
      </c>
      <c r="Q131" s="58" t="s">
        <v>473</v>
      </c>
      <c r="R131" s="58" t="s">
        <v>473</v>
      </c>
      <c r="S131" s="58" t="s">
        <v>473</v>
      </c>
      <c r="T131" s="61" t="s">
        <v>473</v>
      </c>
      <c r="U131" s="58" t="s">
        <v>473</v>
      </c>
      <c r="V131" s="58" t="s">
        <v>475</v>
      </c>
      <c r="W131" s="58" t="s">
        <v>473</v>
      </c>
      <c r="X131" s="58" t="s">
        <v>475</v>
      </c>
      <c r="Y131" s="58" t="s">
        <v>473</v>
      </c>
      <c r="Z131" s="58" t="s">
        <v>473</v>
      </c>
      <c r="AA131" s="58" t="s">
        <v>473</v>
      </c>
      <c r="AB131" s="58" t="s">
        <v>473</v>
      </c>
      <c r="AC131" s="58" t="s">
        <v>473</v>
      </c>
      <c r="AD131" s="58" t="s">
        <v>473</v>
      </c>
      <c r="AE131" s="58" t="s">
        <v>473</v>
      </c>
      <c r="AF131" s="58" t="s">
        <v>473</v>
      </c>
      <c r="AG131" s="58" t="s">
        <v>473</v>
      </c>
      <c r="AH131" s="58" t="s">
        <v>473</v>
      </c>
      <c r="AI131" s="58" t="s">
        <v>473</v>
      </c>
      <c r="AJ131" s="58" t="s">
        <v>473</v>
      </c>
      <c r="AK131" s="58" t="s">
        <v>473</v>
      </c>
      <c r="AL131" s="58" t="s">
        <v>477</v>
      </c>
      <c r="AM131" s="58" t="s">
        <v>475</v>
      </c>
      <c r="AN131" s="58" t="s">
        <v>477</v>
      </c>
      <c r="AO131" s="58" t="s">
        <v>475</v>
      </c>
    </row>
    <row r="132" spans="2:41">
      <c r="B132" s="56"/>
      <c r="C132" s="57" t="s">
        <v>602</v>
      </c>
      <c r="D132" s="58">
        <v>20</v>
      </c>
      <c r="E132" s="58">
        <f t="shared" si="1"/>
        <v>71.792154690000004</v>
      </c>
      <c r="F132" s="58">
        <v>1150</v>
      </c>
      <c r="G132" s="58"/>
      <c r="H132" s="59">
        <v>0</v>
      </c>
      <c r="I132" s="60" t="s">
        <v>504</v>
      </c>
      <c r="J132" s="58" t="s">
        <v>473</v>
      </c>
      <c r="K132" s="61" t="s">
        <v>476</v>
      </c>
      <c r="L132" s="58" t="s">
        <v>476</v>
      </c>
      <c r="M132" s="58" t="s">
        <v>476</v>
      </c>
      <c r="N132" s="58" t="s">
        <v>476</v>
      </c>
      <c r="O132" s="58" t="s">
        <v>476</v>
      </c>
      <c r="P132" s="58" t="s">
        <v>474</v>
      </c>
      <c r="Q132" s="58" t="s">
        <v>476</v>
      </c>
      <c r="R132" s="58" t="s">
        <v>473</v>
      </c>
      <c r="S132" s="58" t="s">
        <v>476</v>
      </c>
      <c r="T132" s="61" t="s">
        <v>476</v>
      </c>
      <c r="U132" s="58" t="s">
        <v>473</v>
      </c>
      <c r="V132" s="58" t="s">
        <v>477</v>
      </c>
      <c r="W132" s="58" t="s">
        <v>476</v>
      </c>
      <c r="X132" s="58" t="s">
        <v>475</v>
      </c>
      <c r="Y132" s="58" t="s">
        <v>473</v>
      </c>
      <c r="Z132" s="58" t="s">
        <v>473</v>
      </c>
      <c r="AA132" s="58" t="s">
        <v>473</v>
      </c>
      <c r="AB132" s="58" t="s">
        <v>473</v>
      </c>
      <c r="AC132" s="58" t="s">
        <v>476</v>
      </c>
      <c r="AD132" s="58" t="s">
        <v>473</v>
      </c>
      <c r="AE132" s="58" t="s">
        <v>477</v>
      </c>
      <c r="AF132" s="58" t="s">
        <v>476</v>
      </c>
      <c r="AG132" s="58" t="s">
        <v>476</v>
      </c>
      <c r="AH132" s="58" t="s">
        <v>473</v>
      </c>
      <c r="AI132" s="58" t="s">
        <v>473</v>
      </c>
      <c r="AJ132" s="58" t="s">
        <v>476</v>
      </c>
      <c r="AK132" s="58" t="s">
        <v>473</v>
      </c>
      <c r="AL132" s="58" t="s">
        <v>476</v>
      </c>
      <c r="AM132" s="58" t="s">
        <v>473</v>
      </c>
      <c r="AN132" s="58" t="s">
        <v>476</v>
      </c>
      <c r="AO132" s="58" t="s">
        <v>475</v>
      </c>
    </row>
    <row r="133" spans="2:41">
      <c r="B133" s="56"/>
      <c r="C133" s="57" t="s">
        <v>603</v>
      </c>
      <c r="D133" s="58"/>
      <c r="E133" s="58">
        <f t="shared" si="1"/>
        <v>0</v>
      </c>
      <c r="F133" s="58"/>
      <c r="G133" s="58"/>
      <c r="H133" s="59">
        <v>0</v>
      </c>
      <c r="I133" s="60" t="s">
        <v>504</v>
      </c>
      <c r="J133" s="58" t="s">
        <v>473</v>
      </c>
      <c r="K133" s="61" t="s">
        <v>477</v>
      </c>
      <c r="L133" s="58" t="s">
        <v>476</v>
      </c>
      <c r="M133" s="58" t="s">
        <v>473</v>
      </c>
      <c r="N133" s="58" t="s">
        <v>476</v>
      </c>
      <c r="O133" s="58" t="s">
        <v>476</v>
      </c>
      <c r="P133" s="58" t="s">
        <v>474</v>
      </c>
      <c r="Q133" s="58" t="s">
        <v>476</v>
      </c>
      <c r="R133" s="58" t="s">
        <v>473</v>
      </c>
      <c r="S133" s="58" t="s">
        <v>476</v>
      </c>
      <c r="T133" s="61" t="s">
        <v>473</v>
      </c>
      <c r="U133" s="58" t="s">
        <v>473</v>
      </c>
      <c r="V133" s="58" t="s">
        <v>476</v>
      </c>
      <c r="W133" s="58" t="s">
        <v>474</v>
      </c>
      <c r="X133" s="58" t="s">
        <v>475</v>
      </c>
      <c r="Y133" s="58" t="s">
        <v>475</v>
      </c>
      <c r="Z133" s="58" t="s">
        <v>476</v>
      </c>
      <c r="AA133" s="58" t="s">
        <v>476</v>
      </c>
      <c r="AB133" s="58" t="s">
        <v>473</v>
      </c>
      <c r="AC133" s="58" t="s">
        <v>477</v>
      </c>
      <c r="AD133" s="58" t="s">
        <v>475</v>
      </c>
      <c r="AE133" s="58" t="s">
        <v>477</v>
      </c>
      <c r="AF133" s="58" t="s">
        <v>474</v>
      </c>
      <c r="AG133" s="58" t="s">
        <v>477</v>
      </c>
      <c r="AH133" s="58" t="s">
        <v>476</v>
      </c>
      <c r="AI133" s="58" t="s">
        <v>475</v>
      </c>
      <c r="AJ133" s="58" t="s">
        <v>476</v>
      </c>
      <c r="AK133" s="58" t="s">
        <v>473</v>
      </c>
      <c r="AL133" s="58" t="s">
        <v>477</v>
      </c>
      <c r="AM133" s="58" t="s">
        <v>475</v>
      </c>
      <c r="AN133" s="58" t="s">
        <v>477</v>
      </c>
      <c r="AO133" s="58" t="s">
        <v>474</v>
      </c>
    </row>
    <row r="134" spans="2:41">
      <c r="B134" s="56"/>
      <c r="C134" s="57" t="s">
        <v>604</v>
      </c>
      <c r="D134" s="58">
        <v>10</v>
      </c>
      <c r="E134" s="58">
        <f t="shared" si="1"/>
        <v>86.150585628000002</v>
      </c>
      <c r="F134" s="58">
        <v>1380</v>
      </c>
      <c r="G134" s="58"/>
      <c r="H134" s="59">
        <v>0</v>
      </c>
      <c r="I134" s="60" t="s">
        <v>504</v>
      </c>
      <c r="J134" s="58" t="s">
        <v>473</v>
      </c>
      <c r="K134" s="61" t="s">
        <v>476</v>
      </c>
      <c r="L134" s="58" t="s">
        <v>476</v>
      </c>
      <c r="M134" s="58" t="s">
        <v>473</v>
      </c>
      <c r="N134" s="58" t="s">
        <v>476</v>
      </c>
      <c r="O134" s="58" t="s">
        <v>476</v>
      </c>
      <c r="P134" s="58" t="s">
        <v>477</v>
      </c>
      <c r="Q134" s="58" t="s">
        <v>476</v>
      </c>
      <c r="R134" s="58" t="s">
        <v>473</v>
      </c>
      <c r="S134" s="58" t="s">
        <v>476</v>
      </c>
      <c r="T134" s="61" t="s">
        <v>473</v>
      </c>
      <c r="U134" s="58" t="s">
        <v>475</v>
      </c>
      <c r="V134" s="58" t="s">
        <v>477</v>
      </c>
      <c r="W134" s="58" t="s">
        <v>474</v>
      </c>
      <c r="X134" s="58" t="s">
        <v>475</v>
      </c>
      <c r="Y134" s="58" t="s">
        <v>476</v>
      </c>
      <c r="Z134" s="58" t="s">
        <v>476</v>
      </c>
      <c r="AA134" s="58" t="s">
        <v>476</v>
      </c>
      <c r="AB134" s="58" t="s">
        <v>473</v>
      </c>
      <c r="AC134" s="58" t="s">
        <v>477</v>
      </c>
      <c r="AD134" s="58" t="s">
        <v>474</v>
      </c>
      <c r="AE134" s="58" t="s">
        <v>477</v>
      </c>
      <c r="AF134" s="58" t="s">
        <v>476</v>
      </c>
      <c r="AG134" s="58" t="s">
        <v>476</v>
      </c>
      <c r="AH134" s="58" t="s">
        <v>476</v>
      </c>
      <c r="AI134" s="58" t="s">
        <v>475</v>
      </c>
      <c r="AJ134" s="58" t="s">
        <v>476</v>
      </c>
      <c r="AK134" s="58" t="s">
        <v>476</v>
      </c>
      <c r="AL134" s="58" t="s">
        <v>476</v>
      </c>
      <c r="AM134" s="58" t="s">
        <v>477</v>
      </c>
      <c r="AN134" s="58" t="s">
        <v>477</v>
      </c>
      <c r="AO134" s="58" t="s">
        <v>477</v>
      </c>
    </row>
    <row r="135" spans="2:41">
      <c r="B135" s="56"/>
      <c r="C135" s="57" t="s">
        <v>605</v>
      </c>
      <c r="D135" s="58">
        <v>10</v>
      </c>
      <c r="E135" s="58">
        <f t="shared" si="1"/>
        <v>91.144822476000002</v>
      </c>
      <c r="F135" s="58">
        <v>1460</v>
      </c>
      <c r="G135" s="58"/>
      <c r="H135" s="59">
        <v>0</v>
      </c>
      <c r="I135" s="60" t="s">
        <v>504</v>
      </c>
      <c r="J135" s="58" t="s">
        <v>473</v>
      </c>
      <c r="K135" s="61" t="s">
        <v>476</v>
      </c>
      <c r="L135" s="58" t="s">
        <v>476</v>
      </c>
      <c r="M135" s="58" t="s">
        <v>473</v>
      </c>
      <c r="N135" s="58" t="s">
        <v>477</v>
      </c>
      <c r="O135" s="58" t="s">
        <v>476</v>
      </c>
      <c r="P135" s="58" t="s">
        <v>474</v>
      </c>
      <c r="Q135" s="58" t="s">
        <v>475</v>
      </c>
      <c r="R135" s="58" t="s">
        <v>473</v>
      </c>
      <c r="S135" s="58" t="s">
        <v>476</v>
      </c>
      <c r="T135" s="61" t="s">
        <v>473</v>
      </c>
      <c r="U135" s="58" t="s">
        <v>473</v>
      </c>
      <c r="V135" s="58" t="s">
        <v>476</v>
      </c>
      <c r="W135" s="58" t="s">
        <v>473</v>
      </c>
      <c r="X135" s="58" t="s">
        <v>475</v>
      </c>
      <c r="Y135" s="58" t="s">
        <v>474</v>
      </c>
      <c r="Z135" s="58" t="s">
        <v>476</v>
      </c>
      <c r="AA135" s="58" t="s">
        <v>476</v>
      </c>
      <c r="AB135" s="58" t="s">
        <v>473</v>
      </c>
      <c r="AC135" s="58" t="s">
        <v>473</v>
      </c>
      <c r="AD135" s="58" t="s">
        <v>475</v>
      </c>
      <c r="AE135" s="58" t="s">
        <v>473</v>
      </c>
      <c r="AF135" s="58" t="s">
        <v>475</v>
      </c>
      <c r="AG135" s="58" t="s">
        <v>476</v>
      </c>
      <c r="AH135" s="58" t="s">
        <v>473</v>
      </c>
      <c r="AI135" s="58" t="s">
        <v>475</v>
      </c>
      <c r="AJ135" s="58" t="s">
        <v>474</v>
      </c>
      <c r="AK135" s="58" t="s">
        <v>473</v>
      </c>
      <c r="AL135" s="58" t="s">
        <v>474</v>
      </c>
      <c r="AM135" s="58" t="s">
        <v>475</v>
      </c>
      <c r="AN135" s="58" t="s">
        <v>475</v>
      </c>
      <c r="AO135" s="58" t="s">
        <v>477</v>
      </c>
    </row>
    <row r="136" spans="2:41">
      <c r="B136" s="56"/>
      <c r="C136" s="57" t="s">
        <v>606</v>
      </c>
      <c r="D136" s="58"/>
      <c r="E136" s="58">
        <f t="shared" ref="E136:E199" si="2">F136*0.0624279606</f>
        <v>0</v>
      </c>
      <c r="F136" s="58"/>
      <c r="G136" s="58"/>
      <c r="H136" s="59">
        <v>0</v>
      </c>
      <c r="I136" s="60">
        <v>304</v>
      </c>
      <c r="J136" s="58" t="s">
        <v>475</v>
      </c>
      <c r="K136" s="61" t="s">
        <v>475</v>
      </c>
      <c r="L136" s="58" t="s">
        <v>475</v>
      </c>
      <c r="M136" s="58" t="s">
        <v>473</v>
      </c>
      <c r="N136" s="58" t="s">
        <v>475</v>
      </c>
      <c r="O136" s="58" t="s">
        <v>473</v>
      </c>
      <c r="P136" s="58" t="s">
        <v>477</v>
      </c>
      <c r="Q136" s="58" t="s">
        <v>476</v>
      </c>
      <c r="R136" s="58" t="s">
        <v>473</v>
      </c>
      <c r="S136" s="58" t="s">
        <v>473</v>
      </c>
      <c r="T136" s="61" t="s">
        <v>473</v>
      </c>
      <c r="U136" s="58" t="s">
        <v>473</v>
      </c>
      <c r="V136" s="58" t="s">
        <v>473</v>
      </c>
      <c r="W136" s="58" t="s">
        <v>477</v>
      </c>
      <c r="X136" s="58" t="s">
        <v>475</v>
      </c>
      <c r="Y136" s="58" t="s">
        <v>473</v>
      </c>
      <c r="Z136" s="58" t="s">
        <v>473</v>
      </c>
      <c r="AA136" s="58" t="s">
        <v>473</v>
      </c>
      <c r="AB136" s="58" t="s">
        <v>473</v>
      </c>
      <c r="AC136" s="58" t="s">
        <v>473</v>
      </c>
      <c r="AD136" s="58" t="s">
        <v>473</v>
      </c>
      <c r="AE136" s="58" t="s">
        <v>473</v>
      </c>
      <c r="AF136" s="58" t="s">
        <v>475</v>
      </c>
      <c r="AG136" s="58" t="s">
        <v>473</v>
      </c>
      <c r="AH136" s="58" t="s">
        <v>473</v>
      </c>
      <c r="AI136" s="58" t="s">
        <v>473</v>
      </c>
      <c r="AJ136" s="58" t="s">
        <v>473</v>
      </c>
      <c r="AK136" s="58" t="s">
        <v>476</v>
      </c>
      <c r="AL136" s="58" t="s">
        <v>475</v>
      </c>
      <c r="AM136" s="58" t="s">
        <v>473</v>
      </c>
      <c r="AN136" s="58" t="s">
        <v>473</v>
      </c>
      <c r="AO136" s="58" t="s">
        <v>473</v>
      </c>
    </row>
    <row r="137" spans="2:41">
      <c r="B137" s="56"/>
      <c r="C137" s="57" t="s">
        <v>607</v>
      </c>
      <c r="D137" s="58">
        <v>25</v>
      </c>
      <c r="E137" s="58">
        <f t="shared" si="2"/>
        <v>91.332106357800001</v>
      </c>
      <c r="F137" s="58">
        <v>1463</v>
      </c>
      <c r="G137" s="58"/>
      <c r="H137" s="59">
        <v>0</v>
      </c>
      <c r="I137" s="60">
        <v>304</v>
      </c>
      <c r="J137" s="58" t="s">
        <v>473</v>
      </c>
      <c r="K137" s="61" t="s">
        <v>475</v>
      </c>
      <c r="L137" s="58" t="s">
        <v>474</v>
      </c>
      <c r="M137" s="58" t="s">
        <v>475</v>
      </c>
      <c r="N137" s="58" t="s">
        <v>475</v>
      </c>
      <c r="O137" s="58" t="s">
        <v>473</v>
      </c>
      <c r="P137" s="58" t="s">
        <v>473</v>
      </c>
      <c r="Q137" s="58" t="s">
        <v>475</v>
      </c>
      <c r="R137" s="58" t="s">
        <v>473</v>
      </c>
      <c r="S137" s="58" t="s">
        <v>474</v>
      </c>
      <c r="T137" s="61" t="s">
        <v>474</v>
      </c>
      <c r="U137" s="58" t="s">
        <v>475</v>
      </c>
      <c r="V137" s="58" t="s">
        <v>475</v>
      </c>
      <c r="W137" s="58" t="s">
        <v>473</v>
      </c>
      <c r="X137" s="58" t="s">
        <v>475</v>
      </c>
      <c r="Y137" s="58" t="s">
        <v>473</v>
      </c>
      <c r="Z137" s="58" t="s">
        <v>473</v>
      </c>
      <c r="AA137" s="58" t="s">
        <v>473</v>
      </c>
      <c r="AB137" s="58" t="s">
        <v>473</v>
      </c>
      <c r="AC137" s="58" t="s">
        <v>473</v>
      </c>
      <c r="AD137" s="58" t="s">
        <v>473</v>
      </c>
      <c r="AE137" s="58" t="s">
        <v>473</v>
      </c>
      <c r="AF137" s="58" t="s">
        <v>473</v>
      </c>
      <c r="AG137" s="58" t="s">
        <v>473</v>
      </c>
      <c r="AH137" s="58" t="s">
        <v>473</v>
      </c>
      <c r="AI137" s="58" t="s">
        <v>475</v>
      </c>
      <c r="AJ137" s="58" t="s">
        <v>473</v>
      </c>
      <c r="AK137" s="58" t="s">
        <v>473</v>
      </c>
      <c r="AL137" s="58" t="s">
        <v>473</v>
      </c>
      <c r="AM137" s="58" t="s">
        <v>473</v>
      </c>
      <c r="AN137" s="58" t="s">
        <v>473</v>
      </c>
      <c r="AO137" s="58" t="s">
        <v>475</v>
      </c>
    </row>
    <row r="138" spans="2:41">
      <c r="B138" s="56"/>
      <c r="C138" s="57" t="s">
        <v>608</v>
      </c>
      <c r="D138" s="58">
        <v>25</v>
      </c>
      <c r="E138" s="58">
        <f t="shared" si="2"/>
        <v>91.332106357800001</v>
      </c>
      <c r="F138" s="58">
        <v>1463</v>
      </c>
      <c r="G138" s="58"/>
      <c r="H138" s="59">
        <v>0</v>
      </c>
      <c r="I138" s="60" t="s">
        <v>504</v>
      </c>
      <c r="J138" s="58" t="s">
        <v>473</v>
      </c>
      <c r="K138" s="61" t="s">
        <v>477</v>
      </c>
      <c r="L138" s="58" t="s">
        <v>477</v>
      </c>
      <c r="M138" s="58" t="s">
        <v>473</v>
      </c>
      <c r="N138" s="58" t="s">
        <v>475</v>
      </c>
      <c r="O138" s="58" t="s">
        <v>474</v>
      </c>
      <c r="P138" s="58" t="s">
        <v>475</v>
      </c>
      <c r="Q138" s="58" t="s">
        <v>476</v>
      </c>
      <c r="R138" s="58" t="s">
        <v>476</v>
      </c>
      <c r="S138" s="58" t="s">
        <v>476</v>
      </c>
      <c r="T138" s="61" t="s">
        <v>476</v>
      </c>
      <c r="U138" s="58" t="s">
        <v>477</v>
      </c>
      <c r="V138" s="58" t="s">
        <v>475</v>
      </c>
      <c r="W138" s="58" t="s">
        <v>477</v>
      </c>
      <c r="X138" s="58" t="s">
        <v>475</v>
      </c>
      <c r="Y138" s="58" t="s">
        <v>474</v>
      </c>
      <c r="Z138" s="58" t="s">
        <v>476</v>
      </c>
      <c r="AA138" s="58" t="s">
        <v>476</v>
      </c>
      <c r="AB138" s="58" t="s">
        <v>473</v>
      </c>
      <c r="AC138" s="58" t="s">
        <v>474</v>
      </c>
      <c r="AD138" s="58" t="s">
        <v>475</v>
      </c>
      <c r="AE138" s="58" t="s">
        <v>477</v>
      </c>
      <c r="AF138" s="58" t="s">
        <v>473</v>
      </c>
      <c r="AG138" s="58" t="s">
        <v>475</v>
      </c>
      <c r="AH138" s="58" t="s">
        <v>475</v>
      </c>
      <c r="AI138" s="58" t="s">
        <v>475</v>
      </c>
      <c r="AJ138" s="58" t="s">
        <v>476</v>
      </c>
      <c r="AK138" s="58" t="s">
        <v>477</v>
      </c>
      <c r="AL138" s="58" t="s">
        <v>476</v>
      </c>
      <c r="AM138" s="58" t="s">
        <v>477</v>
      </c>
      <c r="AN138" s="58" t="s">
        <v>477</v>
      </c>
      <c r="AO138" s="58" t="s">
        <v>475</v>
      </c>
    </row>
    <row r="139" spans="2:41">
      <c r="B139" s="56"/>
      <c r="C139" s="57" t="s">
        <v>609</v>
      </c>
      <c r="D139" s="58">
        <v>25</v>
      </c>
      <c r="E139" s="58">
        <f t="shared" si="2"/>
        <v>91.332106357800001</v>
      </c>
      <c r="F139" s="58">
        <v>1463</v>
      </c>
      <c r="G139" s="58"/>
      <c r="H139" s="59">
        <v>0</v>
      </c>
      <c r="I139" s="60" t="s">
        <v>504</v>
      </c>
      <c r="J139" s="58" t="s">
        <v>473</v>
      </c>
      <c r="K139" s="61" t="s">
        <v>473</v>
      </c>
      <c r="L139" s="58" t="s">
        <v>474</v>
      </c>
      <c r="M139" s="58" t="s">
        <v>473</v>
      </c>
      <c r="N139" s="58" t="s">
        <v>473</v>
      </c>
      <c r="O139" s="58" t="s">
        <v>477</v>
      </c>
      <c r="P139" s="58" t="s">
        <v>475</v>
      </c>
      <c r="Q139" s="58" t="s">
        <v>476</v>
      </c>
      <c r="R139" s="58" t="s">
        <v>476</v>
      </c>
      <c r="S139" s="58" t="s">
        <v>476</v>
      </c>
      <c r="T139" s="61" t="s">
        <v>473</v>
      </c>
      <c r="U139" s="58" t="s">
        <v>473</v>
      </c>
      <c r="V139" s="58" t="s">
        <v>475</v>
      </c>
      <c r="W139" s="58" t="s">
        <v>475</v>
      </c>
      <c r="X139" s="58" t="s">
        <v>475</v>
      </c>
      <c r="Y139" s="58" t="s">
        <v>473</v>
      </c>
      <c r="Z139" s="58" t="s">
        <v>473</v>
      </c>
      <c r="AA139" s="58" t="s">
        <v>476</v>
      </c>
      <c r="AB139" s="58" t="s">
        <v>473</v>
      </c>
      <c r="AC139" s="58" t="s">
        <v>475</v>
      </c>
      <c r="AD139" s="58" t="s">
        <v>473</v>
      </c>
      <c r="AE139" s="58" t="s">
        <v>474</v>
      </c>
      <c r="AF139" s="58" t="s">
        <v>475</v>
      </c>
      <c r="AG139" s="58" t="s">
        <v>475</v>
      </c>
      <c r="AH139" s="58" t="s">
        <v>473</v>
      </c>
      <c r="AI139" s="58" t="s">
        <v>473</v>
      </c>
      <c r="AJ139" s="58" t="s">
        <v>475</v>
      </c>
      <c r="AK139" s="58" t="s">
        <v>473</v>
      </c>
      <c r="AL139" s="58" t="s">
        <v>476</v>
      </c>
      <c r="AM139" s="58" t="s">
        <v>473</v>
      </c>
      <c r="AN139" s="58" t="s">
        <v>477</v>
      </c>
      <c r="AO139" s="58" t="s">
        <v>476</v>
      </c>
    </row>
    <row r="140" spans="2:41">
      <c r="B140" s="56"/>
      <c r="C140" s="57" t="s">
        <v>610</v>
      </c>
      <c r="D140" s="58"/>
      <c r="E140" s="58">
        <f t="shared" si="2"/>
        <v>0</v>
      </c>
      <c r="F140" s="58"/>
      <c r="G140" s="58"/>
      <c r="H140" s="59">
        <v>0</v>
      </c>
      <c r="I140" s="60">
        <v>316</v>
      </c>
      <c r="J140" s="58" t="s">
        <v>473</v>
      </c>
      <c r="K140" s="61" t="s">
        <v>476</v>
      </c>
      <c r="L140" s="58" t="s">
        <v>475</v>
      </c>
      <c r="M140" s="58" t="s">
        <v>477</v>
      </c>
      <c r="N140" s="58" t="s">
        <v>477</v>
      </c>
      <c r="O140" s="58" t="s">
        <v>474</v>
      </c>
      <c r="P140" s="58" t="s">
        <v>475</v>
      </c>
      <c r="Q140" s="58" t="s">
        <v>473</v>
      </c>
      <c r="R140" s="58" t="s">
        <v>476</v>
      </c>
      <c r="S140" s="58" t="s">
        <v>473</v>
      </c>
      <c r="T140" s="61" t="s">
        <v>473</v>
      </c>
      <c r="U140" s="58" t="s">
        <v>473</v>
      </c>
      <c r="V140" s="58" t="s">
        <v>475</v>
      </c>
      <c r="W140" s="58" t="s">
        <v>473</v>
      </c>
      <c r="X140" s="58" t="s">
        <v>475</v>
      </c>
      <c r="Y140" s="58" t="s">
        <v>473</v>
      </c>
      <c r="Z140" s="58" t="s">
        <v>473</v>
      </c>
      <c r="AA140" s="58" t="s">
        <v>476</v>
      </c>
      <c r="AB140" s="58" t="s">
        <v>473</v>
      </c>
      <c r="AC140" s="58" t="s">
        <v>473</v>
      </c>
      <c r="AD140" s="58" t="s">
        <v>475</v>
      </c>
      <c r="AE140" s="58" t="s">
        <v>477</v>
      </c>
      <c r="AF140" s="58" t="s">
        <v>473</v>
      </c>
      <c r="AG140" s="58" t="s">
        <v>473</v>
      </c>
      <c r="AH140" s="58" t="s">
        <v>473</v>
      </c>
      <c r="AI140" s="58" t="s">
        <v>475</v>
      </c>
      <c r="AJ140" s="58" t="s">
        <v>476</v>
      </c>
      <c r="AK140" s="58" t="s">
        <v>473</v>
      </c>
      <c r="AL140" s="58" t="s">
        <v>477</v>
      </c>
      <c r="AM140" s="58" t="s">
        <v>473</v>
      </c>
      <c r="AN140" s="58" t="s">
        <v>473</v>
      </c>
      <c r="AO140" s="58" t="s">
        <v>474</v>
      </c>
    </row>
    <row r="141" spans="2:41">
      <c r="B141" s="56"/>
      <c r="C141" s="57" t="s">
        <v>611</v>
      </c>
      <c r="D141" s="58"/>
      <c r="E141" s="58">
        <f t="shared" si="2"/>
        <v>0</v>
      </c>
      <c r="F141" s="58"/>
      <c r="G141" s="58"/>
      <c r="H141" s="59">
        <v>0</v>
      </c>
      <c r="I141" s="60" t="s">
        <v>504</v>
      </c>
      <c r="J141" s="58" t="s">
        <v>473</v>
      </c>
      <c r="K141" s="61" t="s">
        <v>473</v>
      </c>
      <c r="L141" s="58" t="s">
        <v>473</v>
      </c>
      <c r="M141" s="58" t="s">
        <v>473</v>
      </c>
      <c r="N141" s="58" t="s">
        <v>476</v>
      </c>
      <c r="O141" s="58" t="s">
        <v>475</v>
      </c>
      <c r="P141" s="58" t="s">
        <v>475</v>
      </c>
      <c r="Q141" s="58" t="s">
        <v>476</v>
      </c>
      <c r="R141" s="58" t="s">
        <v>477</v>
      </c>
      <c r="S141" s="58" t="s">
        <v>476</v>
      </c>
      <c r="T141" s="61" t="s">
        <v>473</v>
      </c>
      <c r="U141" s="58" t="s">
        <v>475</v>
      </c>
      <c r="V141" s="58" t="s">
        <v>475</v>
      </c>
      <c r="W141" s="58" t="s">
        <v>474</v>
      </c>
      <c r="X141" s="58" t="s">
        <v>475</v>
      </c>
      <c r="Y141" s="58" t="s">
        <v>475</v>
      </c>
      <c r="Z141" s="58" t="s">
        <v>476</v>
      </c>
      <c r="AA141" s="58" t="s">
        <v>476</v>
      </c>
      <c r="AB141" s="58" t="s">
        <v>473</v>
      </c>
      <c r="AC141" s="58" t="s">
        <v>474</v>
      </c>
      <c r="AD141" s="58" t="s">
        <v>475</v>
      </c>
      <c r="AE141" s="58" t="s">
        <v>475</v>
      </c>
      <c r="AF141" s="58" t="s">
        <v>475</v>
      </c>
      <c r="AG141" s="58" t="s">
        <v>475</v>
      </c>
      <c r="AH141" s="58" t="s">
        <v>475</v>
      </c>
      <c r="AI141" s="58" t="s">
        <v>476</v>
      </c>
      <c r="AJ141" s="58" t="s">
        <v>477</v>
      </c>
      <c r="AK141" s="58" t="s">
        <v>473</v>
      </c>
      <c r="AL141" s="58" t="s">
        <v>474</v>
      </c>
      <c r="AM141" s="58" t="s">
        <v>475</v>
      </c>
      <c r="AN141" s="58" t="s">
        <v>476</v>
      </c>
      <c r="AO141" s="58" t="s">
        <v>475</v>
      </c>
    </row>
    <row r="142" spans="2:41">
      <c r="B142" s="56"/>
      <c r="C142" s="57" t="s">
        <v>612</v>
      </c>
      <c r="D142" s="58"/>
      <c r="E142" s="58">
        <f t="shared" si="2"/>
        <v>0</v>
      </c>
      <c r="F142" s="58"/>
      <c r="G142" s="58"/>
      <c r="H142" s="59">
        <v>0</v>
      </c>
      <c r="I142" s="60">
        <v>304</v>
      </c>
      <c r="J142" s="58" t="s">
        <v>475</v>
      </c>
      <c r="K142" s="61" t="s">
        <v>475</v>
      </c>
      <c r="L142" s="58" t="s">
        <v>475</v>
      </c>
      <c r="M142" s="58" t="s">
        <v>473</v>
      </c>
      <c r="N142" s="58" t="s">
        <v>477</v>
      </c>
      <c r="O142" s="58" t="s">
        <v>474</v>
      </c>
      <c r="P142" s="58" t="s">
        <v>473</v>
      </c>
      <c r="Q142" s="58" t="s">
        <v>473</v>
      </c>
      <c r="R142" s="58" t="s">
        <v>473</v>
      </c>
      <c r="S142" s="58" t="s">
        <v>473</v>
      </c>
      <c r="T142" s="61" t="s">
        <v>473</v>
      </c>
      <c r="U142" s="58" t="s">
        <v>473</v>
      </c>
      <c r="V142" s="58" t="s">
        <v>475</v>
      </c>
      <c r="W142" s="58" t="s">
        <v>473</v>
      </c>
      <c r="X142" s="58" t="s">
        <v>473</v>
      </c>
      <c r="Y142" s="58" t="s">
        <v>473</v>
      </c>
      <c r="Z142" s="58" t="s">
        <v>476</v>
      </c>
      <c r="AA142" s="58" t="s">
        <v>473</v>
      </c>
      <c r="AB142" s="58" t="s">
        <v>473</v>
      </c>
      <c r="AC142" s="58" t="s">
        <v>473</v>
      </c>
      <c r="AD142" s="58" t="s">
        <v>473</v>
      </c>
      <c r="AE142" s="58" t="s">
        <v>473</v>
      </c>
      <c r="AF142" s="58" t="s">
        <v>475</v>
      </c>
      <c r="AG142" s="58" t="s">
        <v>475</v>
      </c>
      <c r="AH142" s="58" t="s">
        <v>473</v>
      </c>
      <c r="AI142" s="58" t="s">
        <v>475</v>
      </c>
      <c r="AJ142" s="58" t="s">
        <v>475</v>
      </c>
      <c r="AK142" s="58" t="s">
        <v>473</v>
      </c>
      <c r="AL142" s="58" t="s">
        <v>475</v>
      </c>
      <c r="AM142" s="58" t="s">
        <v>475</v>
      </c>
      <c r="AN142" s="58" t="s">
        <v>473</v>
      </c>
      <c r="AO142" s="58" t="s">
        <v>475</v>
      </c>
    </row>
    <row r="143" spans="2:41">
      <c r="B143" s="56"/>
      <c r="C143" s="57" t="s">
        <v>613</v>
      </c>
      <c r="D143" s="67">
        <v>25</v>
      </c>
      <c r="E143" s="58">
        <f t="shared" si="2"/>
        <v>307.600041705168</v>
      </c>
      <c r="F143" s="67">
        <v>4927.28</v>
      </c>
      <c r="G143" s="67"/>
      <c r="H143" s="59">
        <v>0</v>
      </c>
      <c r="I143" s="60" t="s">
        <v>504</v>
      </c>
      <c r="J143" s="58" t="s">
        <v>473</v>
      </c>
      <c r="K143" s="61" t="s">
        <v>476</v>
      </c>
      <c r="L143" s="58" t="s">
        <v>476</v>
      </c>
      <c r="M143" s="58" t="s">
        <v>476</v>
      </c>
      <c r="N143" s="58" t="s">
        <v>476</v>
      </c>
      <c r="O143" s="58" t="s">
        <v>473</v>
      </c>
      <c r="P143" s="58" t="s">
        <v>473</v>
      </c>
      <c r="Q143" s="58" t="s">
        <v>477</v>
      </c>
      <c r="R143" s="58" t="s">
        <v>473</v>
      </c>
      <c r="S143" s="58" t="s">
        <v>476</v>
      </c>
      <c r="T143" s="61" t="s">
        <v>476</v>
      </c>
      <c r="U143" s="58" t="s">
        <v>473</v>
      </c>
      <c r="V143" s="58" t="s">
        <v>473</v>
      </c>
      <c r="W143" s="58" t="s">
        <v>473</v>
      </c>
      <c r="X143" s="58" t="s">
        <v>473</v>
      </c>
      <c r="Y143" s="58" t="s">
        <v>474</v>
      </c>
      <c r="Z143" s="58" t="s">
        <v>475</v>
      </c>
      <c r="AA143" s="58" t="s">
        <v>475</v>
      </c>
      <c r="AB143" s="58" t="s">
        <v>473</v>
      </c>
      <c r="AC143" s="58" t="s">
        <v>474</v>
      </c>
      <c r="AD143" s="58" t="s">
        <v>473</v>
      </c>
      <c r="AE143" s="58" t="s">
        <v>473</v>
      </c>
      <c r="AF143" s="58" t="s">
        <v>475</v>
      </c>
      <c r="AG143" s="58" t="s">
        <v>475</v>
      </c>
      <c r="AH143" s="58" t="s">
        <v>475</v>
      </c>
      <c r="AI143" s="58" t="s">
        <v>475</v>
      </c>
      <c r="AJ143" s="58" t="s">
        <v>475</v>
      </c>
      <c r="AK143" s="58" t="s">
        <v>473</v>
      </c>
      <c r="AL143" s="58" t="s">
        <v>475</v>
      </c>
      <c r="AM143" s="58" t="s">
        <v>473</v>
      </c>
      <c r="AN143" s="58" t="s">
        <v>473</v>
      </c>
      <c r="AO143" s="58" t="s">
        <v>475</v>
      </c>
    </row>
    <row r="144" spans="2:41">
      <c r="B144" s="56"/>
      <c r="C144" s="65" t="s">
        <v>614</v>
      </c>
      <c r="D144" s="66">
        <v>20</v>
      </c>
      <c r="E144" s="58">
        <f t="shared" si="2"/>
        <v>43.200148735200003</v>
      </c>
      <c r="F144" s="66">
        <v>692</v>
      </c>
      <c r="G144" s="66"/>
      <c r="H144" s="59">
        <v>0</v>
      </c>
      <c r="I144" s="60">
        <v>304</v>
      </c>
      <c r="J144" s="71" t="s">
        <v>473</v>
      </c>
      <c r="K144" s="61" t="s">
        <v>475</v>
      </c>
      <c r="L144" s="61" t="s">
        <v>475</v>
      </c>
      <c r="M144" s="71" t="s">
        <v>473</v>
      </c>
      <c r="N144" s="61" t="s">
        <v>475</v>
      </c>
      <c r="O144" s="58" t="s">
        <v>475</v>
      </c>
      <c r="P144" s="58" t="s">
        <v>474</v>
      </c>
      <c r="Q144" s="58" t="s">
        <v>476</v>
      </c>
      <c r="R144" s="58" t="s">
        <v>473</v>
      </c>
      <c r="S144" s="58" t="s">
        <v>476</v>
      </c>
      <c r="T144" s="61" t="s">
        <v>473</v>
      </c>
      <c r="U144" s="58" t="s">
        <v>473</v>
      </c>
      <c r="V144" s="58" t="s">
        <v>476</v>
      </c>
      <c r="W144" s="58" t="s">
        <v>474</v>
      </c>
      <c r="X144" s="58" t="s">
        <v>475</v>
      </c>
      <c r="Y144" s="58" t="s">
        <v>475</v>
      </c>
      <c r="Z144" s="58" t="s">
        <v>477</v>
      </c>
      <c r="AA144" s="58" t="s">
        <v>476</v>
      </c>
      <c r="AB144" s="58" t="s">
        <v>476</v>
      </c>
      <c r="AC144" s="58" t="s">
        <v>476</v>
      </c>
      <c r="AD144" s="58" t="s">
        <v>476</v>
      </c>
      <c r="AE144" s="58" t="s">
        <v>473</v>
      </c>
      <c r="AF144" s="58" t="s">
        <v>476</v>
      </c>
      <c r="AG144" s="58" t="s">
        <v>475</v>
      </c>
      <c r="AH144" s="58" t="s">
        <v>473</v>
      </c>
      <c r="AI144" s="58" t="s">
        <v>475</v>
      </c>
      <c r="AJ144" s="58" t="s">
        <v>474</v>
      </c>
      <c r="AK144" s="58" t="s">
        <v>473</v>
      </c>
      <c r="AL144" s="58" t="s">
        <v>476</v>
      </c>
      <c r="AM144" s="58" t="s">
        <v>474</v>
      </c>
      <c r="AN144" s="58" t="s">
        <v>476</v>
      </c>
      <c r="AO144" s="58" t="s">
        <v>475</v>
      </c>
    </row>
    <row r="145" spans="2:41">
      <c r="B145" s="56"/>
      <c r="C145" s="76" t="s">
        <v>615</v>
      </c>
      <c r="D145" s="61">
        <v>25</v>
      </c>
      <c r="E145" s="58">
        <f t="shared" si="2"/>
        <v>54.312325721999997</v>
      </c>
      <c r="F145" s="61">
        <v>870</v>
      </c>
      <c r="G145" s="61"/>
      <c r="H145" s="59">
        <v>0</v>
      </c>
      <c r="I145" s="60" t="s">
        <v>504</v>
      </c>
      <c r="J145" s="61" t="s">
        <v>473</v>
      </c>
      <c r="K145" s="61" t="s">
        <v>473</v>
      </c>
      <c r="L145" s="61" t="s">
        <v>474</v>
      </c>
      <c r="M145" s="61" t="s">
        <v>473</v>
      </c>
      <c r="N145" s="61" t="s">
        <v>477</v>
      </c>
      <c r="O145" s="71" t="s">
        <v>473</v>
      </c>
      <c r="P145" s="71" t="s">
        <v>473</v>
      </c>
      <c r="Q145" s="61" t="s">
        <v>475</v>
      </c>
      <c r="R145" s="61" t="s">
        <v>475</v>
      </c>
      <c r="S145" s="71" t="s">
        <v>473</v>
      </c>
      <c r="T145" s="71" t="s">
        <v>473</v>
      </c>
      <c r="U145" s="61" t="s">
        <v>475</v>
      </c>
      <c r="V145" s="61" t="s">
        <v>475</v>
      </c>
      <c r="W145" s="61" t="s">
        <v>475</v>
      </c>
      <c r="X145" s="61" t="s">
        <v>475</v>
      </c>
      <c r="Y145" s="61" t="s">
        <v>476</v>
      </c>
      <c r="Z145" s="71" t="s">
        <v>473</v>
      </c>
      <c r="AA145" s="61" t="s">
        <v>475</v>
      </c>
      <c r="AB145" s="71" t="s">
        <v>473</v>
      </c>
      <c r="AC145" s="71" t="s">
        <v>473</v>
      </c>
      <c r="AD145" s="61" t="s">
        <v>475</v>
      </c>
      <c r="AE145" s="61" t="s">
        <v>475</v>
      </c>
      <c r="AF145" s="71" t="s">
        <v>473</v>
      </c>
      <c r="AG145" s="71" t="s">
        <v>473</v>
      </c>
      <c r="AH145" s="71" t="s">
        <v>473</v>
      </c>
      <c r="AI145" s="61" t="s">
        <v>475</v>
      </c>
      <c r="AJ145" s="61" t="s">
        <v>475</v>
      </c>
      <c r="AK145" s="61" t="s">
        <v>476</v>
      </c>
      <c r="AL145" s="71" t="s">
        <v>473</v>
      </c>
      <c r="AM145" s="71" t="s">
        <v>473</v>
      </c>
      <c r="AN145" s="61" t="s">
        <v>475</v>
      </c>
      <c r="AO145" s="71" t="s">
        <v>473</v>
      </c>
    </row>
    <row r="146" spans="2:41">
      <c r="B146" s="56"/>
      <c r="C146" s="57" t="s">
        <v>616</v>
      </c>
      <c r="D146" s="58">
        <v>25</v>
      </c>
      <c r="E146" s="58">
        <f t="shared" si="2"/>
        <v>45.260271435</v>
      </c>
      <c r="F146" s="61">
        <v>725</v>
      </c>
      <c r="G146" s="61"/>
      <c r="H146" s="59">
        <v>0</v>
      </c>
      <c r="I146" s="59" t="s">
        <v>430</v>
      </c>
      <c r="J146" s="58" t="s">
        <v>475</v>
      </c>
      <c r="K146" s="61" t="s">
        <v>473</v>
      </c>
      <c r="L146" s="58" t="s">
        <v>475</v>
      </c>
      <c r="M146" s="58" t="s">
        <v>473</v>
      </c>
      <c r="N146" s="58" t="s">
        <v>475</v>
      </c>
      <c r="O146" s="61" t="s">
        <v>473</v>
      </c>
      <c r="P146" s="61" t="s">
        <v>473</v>
      </c>
      <c r="Q146" s="61" t="s">
        <v>473</v>
      </c>
      <c r="R146" s="61" t="s">
        <v>473</v>
      </c>
      <c r="S146" s="61" t="s">
        <v>473</v>
      </c>
      <c r="T146" s="61" t="s">
        <v>473</v>
      </c>
      <c r="U146" s="61" t="s">
        <v>473</v>
      </c>
      <c r="V146" s="61" t="s">
        <v>473</v>
      </c>
      <c r="W146" s="61" t="s">
        <v>473</v>
      </c>
      <c r="X146" s="61" t="s">
        <v>473</v>
      </c>
      <c r="Y146" s="61" t="s">
        <v>473</v>
      </c>
      <c r="Z146" s="61" t="s">
        <v>475</v>
      </c>
      <c r="AA146" s="61" t="s">
        <v>473</v>
      </c>
      <c r="AB146" s="61" t="s">
        <v>473</v>
      </c>
      <c r="AC146" s="61" t="s">
        <v>473</v>
      </c>
      <c r="AD146" s="61" t="s">
        <v>473</v>
      </c>
      <c r="AE146" s="61" t="s">
        <v>473</v>
      </c>
      <c r="AF146" s="61" t="s">
        <v>475</v>
      </c>
      <c r="AG146" s="61" t="s">
        <v>475</v>
      </c>
      <c r="AH146" s="61" t="s">
        <v>473</v>
      </c>
      <c r="AI146" s="61" t="s">
        <v>476</v>
      </c>
      <c r="AJ146" s="61" t="s">
        <v>476</v>
      </c>
      <c r="AK146" s="61" t="s">
        <v>473</v>
      </c>
      <c r="AL146" s="61" t="s">
        <v>476</v>
      </c>
      <c r="AM146" s="61" t="s">
        <v>474</v>
      </c>
      <c r="AN146" s="61" t="s">
        <v>476</v>
      </c>
      <c r="AO146" s="61" t="s">
        <v>475</v>
      </c>
    </row>
    <row r="147" spans="2:41">
      <c r="B147" s="56"/>
      <c r="C147" s="57" t="s">
        <v>617</v>
      </c>
      <c r="D147" s="58"/>
      <c r="E147" s="58">
        <f t="shared" si="2"/>
        <v>0</v>
      </c>
      <c r="F147" s="58"/>
      <c r="G147" s="58"/>
      <c r="H147" s="59">
        <v>0</v>
      </c>
      <c r="I147" s="60" t="s">
        <v>504</v>
      </c>
      <c r="J147" s="58" t="s">
        <v>473</v>
      </c>
      <c r="K147" s="61" t="s">
        <v>473</v>
      </c>
      <c r="L147" s="58" t="s">
        <v>473</v>
      </c>
      <c r="M147" s="58" t="s">
        <v>473</v>
      </c>
      <c r="N147" s="58" t="s">
        <v>475</v>
      </c>
      <c r="O147" s="58" t="s">
        <v>473</v>
      </c>
      <c r="P147" s="58" t="s">
        <v>473</v>
      </c>
      <c r="Q147" s="58" t="s">
        <v>475</v>
      </c>
      <c r="R147" s="58" t="s">
        <v>473</v>
      </c>
      <c r="S147" s="58" t="s">
        <v>473</v>
      </c>
      <c r="T147" s="61" t="s">
        <v>475</v>
      </c>
      <c r="U147" s="58" t="s">
        <v>473</v>
      </c>
      <c r="V147" s="58" t="s">
        <v>473</v>
      </c>
      <c r="W147" s="58" t="s">
        <v>473</v>
      </c>
      <c r="X147" s="58" t="s">
        <v>475</v>
      </c>
      <c r="Y147" s="58" t="s">
        <v>476</v>
      </c>
      <c r="Z147" s="58" t="s">
        <v>475</v>
      </c>
      <c r="AA147" s="58" t="s">
        <v>473</v>
      </c>
      <c r="AB147" s="58" t="s">
        <v>473</v>
      </c>
      <c r="AC147" s="58" t="s">
        <v>473</v>
      </c>
      <c r="AD147" s="58" t="s">
        <v>476</v>
      </c>
      <c r="AE147" s="58" t="s">
        <v>473</v>
      </c>
      <c r="AF147" s="58" t="s">
        <v>475</v>
      </c>
      <c r="AG147" s="58" t="s">
        <v>475</v>
      </c>
      <c r="AH147" s="58" t="s">
        <v>473</v>
      </c>
      <c r="AI147" s="58" t="s">
        <v>476</v>
      </c>
      <c r="AJ147" s="58" t="s">
        <v>474</v>
      </c>
      <c r="AK147" s="58" t="s">
        <v>473</v>
      </c>
      <c r="AL147" s="58" t="s">
        <v>476</v>
      </c>
      <c r="AM147" s="58" t="s">
        <v>476</v>
      </c>
      <c r="AN147" s="58" t="s">
        <v>476</v>
      </c>
      <c r="AO147" s="58" t="s">
        <v>473</v>
      </c>
    </row>
    <row r="148" spans="2:41">
      <c r="B148" s="56"/>
      <c r="C148" s="57" t="s">
        <v>618</v>
      </c>
      <c r="D148" s="58">
        <v>15</v>
      </c>
      <c r="E148" s="58">
        <f t="shared" si="2"/>
        <v>49.942368479999999</v>
      </c>
      <c r="F148" s="61">
        <v>800</v>
      </c>
      <c r="G148" s="61"/>
      <c r="H148" s="59">
        <v>0</v>
      </c>
      <c r="I148" s="59" t="s">
        <v>430</v>
      </c>
      <c r="J148" s="58" t="s">
        <v>475</v>
      </c>
      <c r="K148" s="61" t="s">
        <v>475</v>
      </c>
      <c r="L148" s="58" t="s">
        <v>475</v>
      </c>
      <c r="M148" s="58" t="s">
        <v>473</v>
      </c>
      <c r="N148" s="58" t="s">
        <v>475</v>
      </c>
      <c r="O148" s="58" t="s">
        <v>473</v>
      </c>
      <c r="P148" s="58" t="s">
        <v>473</v>
      </c>
      <c r="Q148" s="58" t="s">
        <v>473</v>
      </c>
      <c r="R148" s="58" t="s">
        <v>473</v>
      </c>
      <c r="S148" s="58" t="s">
        <v>473</v>
      </c>
      <c r="T148" s="61" t="s">
        <v>473</v>
      </c>
      <c r="U148" s="58" t="s">
        <v>473</v>
      </c>
      <c r="V148" s="58" t="s">
        <v>473</v>
      </c>
      <c r="W148" s="58" t="s">
        <v>473</v>
      </c>
      <c r="X148" s="58" t="s">
        <v>473</v>
      </c>
      <c r="Y148" s="58" t="s">
        <v>476</v>
      </c>
      <c r="Z148" s="58" t="s">
        <v>475</v>
      </c>
      <c r="AA148" s="58" t="s">
        <v>473</v>
      </c>
      <c r="AB148" s="58" t="s">
        <v>473</v>
      </c>
      <c r="AC148" s="58" t="s">
        <v>473</v>
      </c>
      <c r="AD148" s="58" t="s">
        <v>476</v>
      </c>
      <c r="AE148" s="58" t="s">
        <v>473</v>
      </c>
      <c r="AF148" s="58" t="s">
        <v>473</v>
      </c>
      <c r="AG148" s="58" t="s">
        <v>475</v>
      </c>
      <c r="AH148" s="58" t="s">
        <v>473</v>
      </c>
      <c r="AI148" s="58" t="s">
        <v>475</v>
      </c>
      <c r="AJ148" s="58" t="s">
        <v>475</v>
      </c>
      <c r="AK148" s="58" t="s">
        <v>473</v>
      </c>
      <c r="AL148" s="58" t="s">
        <v>473</v>
      </c>
      <c r="AM148" s="58" t="s">
        <v>473</v>
      </c>
      <c r="AN148" s="58" t="s">
        <v>476</v>
      </c>
      <c r="AO148" s="58" t="s">
        <v>475</v>
      </c>
    </row>
    <row r="149" spans="2:41">
      <c r="B149" s="56"/>
      <c r="C149" s="57" t="s">
        <v>619</v>
      </c>
      <c r="D149" s="67">
        <v>20</v>
      </c>
      <c r="E149" s="58">
        <f t="shared" si="2"/>
        <v>50.192080322400003</v>
      </c>
      <c r="F149" s="67">
        <v>804</v>
      </c>
      <c r="G149" s="67">
        <v>2.4</v>
      </c>
      <c r="H149" s="59">
        <v>0</v>
      </c>
      <c r="I149" s="60">
        <v>304</v>
      </c>
      <c r="J149" s="58" t="s">
        <v>475</v>
      </c>
      <c r="K149" s="61" t="s">
        <v>475</v>
      </c>
      <c r="L149" s="58" t="s">
        <v>475</v>
      </c>
      <c r="M149" s="58" t="s">
        <v>475</v>
      </c>
      <c r="N149" s="58" t="s">
        <v>475</v>
      </c>
      <c r="O149" s="58" t="s">
        <v>473</v>
      </c>
      <c r="P149" s="58" t="s">
        <v>473</v>
      </c>
      <c r="Q149" s="58" t="s">
        <v>475</v>
      </c>
      <c r="R149" s="58" t="s">
        <v>473</v>
      </c>
      <c r="S149" s="58" t="s">
        <v>475</v>
      </c>
      <c r="T149" s="61" t="s">
        <v>475</v>
      </c>
      <c r="U149" s="58" t="s">
        <v>475</v>
      </c>
      <c r="V149" s="58" t="s">
        <v>475</v>
      </c>
      <c r="W149" s="58" t="s">
        <v>473</v>
      </c>
      <c r="X149" s="58" t="s">
        <v>475</v>
      </c>
      <c r="Y149" s="58" t="s">
        <v>476</v>
      </c>
      <c r="Z149" s="58" t="s">
        <v>475</v>
      </c>
      <c r="AA149" s="58" t="s">
        <v>475</v>
      </c>
      <c r="AB149" s="58" t="s">
        <v>473</v>
      </c>
      <c r="AC149" s="58" t="s">
        <v>473</v>
      </c>
      <c r="AD149" s="58" t="s">
        <v>476</v>
      </c>
      <c r="AE149" s="58" t="s">
        <v>475</v>
      </c>
      <c r="AF149" s="58" t="s">
        <v>475</v>
      </c>
      <c r="AG149" s="58" t="s">
        <v>475</v>
      </c>
      <c r="AH149" s="58" t="s">
        <v>473</v>
      </c>
      <c r="AI149" s="58" t="s">
        <v>475</v>
      </c>
      <c r="AJ149" s="58" t="s">
        <v>475</v>
      </c>
      <c r="AK149" s="58" t="s">
        <v>476</v>
      </c>
      <c r="AL149" s="58" t="s">
        <v>476</v>
      </c>
      <c r="AM149" s="58" t="s">
        <v>476</v>
      </c>
      <c r="AN149" s="58" t="s">
        <v>476</v>
      </c>
      <c r="AO149" s="58" t="s">
        <v>475</v>
      </c>
    </row>
    <row r="150" spans="2:41">
      <c r="B150" s="56"/>
      <c r="C150" s="57" t="s">
        <v>620</v>
      </c>
      <c r="D150" s="58"/>
      <c r="E150" s="58">
        <f t="shared" si="2"/>
        <v>0</v>
      </c>
      <c r="F150" s="58"/>
      <c r="G150" s="58"/>
      <c r="H150" s="59">
        <v>0</v>
      </c>
      <c r="I150" s="59" t="s">
        <v>430</v>
      </c>
      <c r="J150" s="58" t="s">
        <v>475</v>
      </c>
      <c r="K150" s="61" t="s">
        <v>475</v>
      </c>
      <c r="L150" s="58" t="s">
        <v>475</v>
      </c>
      <c r="M150" s="58" t="s">
        <v>473</v>
      </c>
      <c r="N150" s="58" t="s">
        <v>474</v>
      </c>
      <c r="O150" s="58" t="s">
        <v>475</v>
      </c>
      <c r="P150" s="58" t="s">
        <v>475</v>
      </c>
      <c r="Q150" s="58" t="s">
        <v>475</v>
      </c>
      <c r="R150" s="58" t="s">
        <v>475</v>
      </c>
      <c r="S150" s="58" t="s">
        <v>475</v>
      </c>
      <c r="T150" s="61" t="s">
        <v>474</v>
      </c>
      <c r="U150" s="58" t="s">
        <v>475</v>
      </c>
      <c r="V150" s="58" t="s">
        <v>475</v>
      </c>
      <c r="W150" s="58" t="s">
        <v>476</v>
      </c>
      <c r="X150" s="58" t="s">
        <v>475</v>
      </c>
      <c r="Y150" s="58" t="s">
        <v>476</v>
      </c>
      <c r="Z150" s="58" t="s">
        <v>475</v>
      </c>
      <c r="AA150" s="58" t="s">
        <v>475</v>
      </c>
      <c r="AB150" s="58" t="s">
        <v>474</v>
      </c>
      <c r="AC150" s="58" t="s">
        <v>476</v>
      </c>
      <c r="AD150" s="58" t="s">
        <v>476</v>
      </c>
      <c r="AE150" s="58" t="s">
        <v>475</v>
      </c>
      <c r="AF150" s="58" t="s">
        <v>475</v>
      </c>
      <c r="AG150" s="58" t="s">
        <v>475</v>
      </c>
      <c r="AH150" s="58" t="s">
        <v>475</v>
      </c>
      <c r="AI150" s="58" t="s">
        <v>475</v>
      </c>
      <c r="AJ150" s="58" t="s">
        <v>475</v>
      </c>
      <c r="AK150" s="58" t="s">
        <v>476</v>
      </c>
      <c r="AL150" s="58" t="s">
        <v>476</v>
      </c>
      <c r="AM150" s="58" t="s">
        <v>475</v>
      </c>
      <c r="AN150" s="58" t="s">
        <v>476</v>
      </c>
      <c r="AO150" s="58" t="s">
        <v>475</v>
      </c>
    </row>
    <row r="151" spans="2:41">
      <c r="B151" s="56"/>
      <c r="C151" s="57" t="s">
        <v>621</v>
      </c>
      <c r="D151" s="58">
        <v>25</v>
      </c>
      <c r="E151" s="58">
        <f t="shared" si="2"/>
        <v>54.062613879600001</v>
      </c>
      <c r="F151" s="58">
        <v>866</v>
      </c>
      <c r="G151" s="58"/>
      <c r="H151" s="59">
        <v>0</v>
      </c>
      <c r="I151" s="60">
        <v>316</v>
      </c>
      <c r="J151" s="58" t="s">
        <v>473</v>
      </c>
      <c r="K151" s="61" t="s">
        <v>473</v>
      </c>
      <c r="L151" s="58" t="s">
        <v>475</v>
      </c>
      <c r="M151" s="58" t="s">
        <v>473</v>
      </c>
      <c r="N151" s="58" t="s">
        <v>473</v>
      </c>
      <c r="O151" s="58" t="s">
        <v>475</v>
      </c>
      <c r="P151" s="58" t="s">
        <v>475</v>
      </c>
      <c r="Q151" s="58" t="s">
        <v>475</v>
      </c>
      <c r="R151" s="58" t="s">
        <v>473</v>
      </c>
      <c r="S151" s="58" t="s">
        <v>475</v>
      </c>
      <c r="T151" s="61" t="s">
        <v>475</v>
      </c>
      <c r="U151" s="58" t="s">
        <v>476</v>
      </c>
      <c r="V151" s="58" t="s">
        <v>476</v>
      </c>
      <c r="W151" s="58" t="s">
        <v>476</v>
      </c>
      <c r="X151" s="58" t="s">
        <v>475</v>
      </c>
      <c r="Y151" s="58" t="s">
        <v>476</v>
      </c>
      <c r="Z151" s="58" t="s">
        <v>474</v>
      </c>
      <c r="AA151" s="58" t="s">
        <v>475</v>
      </c>
      <c r="AB151" s="58" t="s">
        <v>473</v>
      </c>
      <c r="AC151" s="58" t="s">
        <v>476</v>
      </c>
      <c r="AD151" s="58" t="s">
        <v>476</v>
      </c>
      <c r="AE151" s="58" t="s">
        <v>475</v>
      </c>
      <c r="AF151" s="58" t="s">
        <v>477</v>
      </c>
      <c r="AG151" s="58" t="s">
        <v>475</v>
      </c>
      <c r="AH151" s="58" t="s">
        <v>473</v>
      </c>
      <c r="AI151" s="58" t="s">
        <v>476</v>
      </c>
      <c r="AJ151" s="58" t="s">
        <v>476</v>
      </c>
      <c r="AK151" s="58" t="s">
        <v>473</v>
      </c>
      <c r="AL151" s="58" t="s">
        <v>476</v>
      </c>
      <c r="AM151" s="58" t="s">
        <v>476</v>
      </c>
      <c r="AN151" s="58" t="s">
        <v>477</v>
      </c>
      <c r="AO151" s="58" t="s">
        <v>477</v>
      </c>
    </row>
    <row r="152" spans="2:41">
      <c r="C152" s="57" t="s">
        <v>622</v>
      </c>
      <c r="D152" s="58"/>
      <c r="E152" s="58">
        <f t="shared" si="2"/>
        <v>0</v>
      </c>
      <c r="F152" s="58"/>
      <c r="G152" s="58"/>
      <c r="H152" s="59">
        <v>0</v>
      </c>
      <c r="I152" s="60">
        <v>304</v>
      </c>
      <c r="J152" s="58" t="s">
        <v>475</v>
      </c>
      <c r="K152" s="61" t="s">
        <v>475</v>
      </c>
      <c r="L152" s="58" t="s">
        <v>475</v>
      </c>
      <c r="M152" s="58" t="s">
        <v>473</v>
      </c>
      <c r="N152" s="58" t="s">
        <v>475</v>
      </c>
      <c r="O152" s="58" t="s">
        <v>475</v>
      </c>
      <c r="P152" s="58" t="s">
        <v>475</v>
      </c>
      <c r="Q152" s="58" t="s">
        <v>473</v>
      </c>
      <c r="R152" s="58" t="s">
        <v>477</v>
      </c>
      <c r="S152" s="58" t="s">
        <v>473</v>
      </c>
      <c r="T152" s="61" t="s">
        <v>473</v>
      </c>
      <c r="U152" s="58" t="s">
        <v>473</v>
      </c>
      <c r="V152" s="58" t="s">
        <v>477</v>
      </c>
      <c r="W152" s="58" t="s">
        <v>473</v>
      </c>
      <c r="X152" s="58" t="s">
        <v>475</v>
      </c>
      <c r="Y152" s="58" t="s">
        <v>476</v>
      </c>
      <c r="Z152" s="58" t="s">
        <v>473</v>
      </c>
      <c r="AA152" s="58" t="s">
        <v>475</v>
      </c>
      <c r="AB152" s="58" t="s">
        <v>473</v>
      </c>
      <c r="AC152" s="58" t="s">
        <v>473</v>
      </c>
      <c r="AD152" s="58" t="s">
        <v>474</v>
      </c>
      <c r="AE152" s="58" t="s">
        <v>473</v>
      </c>
      <c r="AF152" s="58" t="s">
        <v>473</v>
      </c>
      <c r="AG152" s="58" t="s">
        <v>475</v>
      </c>
      <c r="AH152" s="58" t="s">
        <v>473</v>
      </c>
      <c r="AI152" s="58" t="s">
        <v>473</v>
      </c>
      <c r="AJ152" s="58" t="s">
        <v>476</v>
      </c>
      <c r="AK152" s="58" t="s">
        <v>473</v>
      </c>
      <c r="AL152" s="58" t="s">
        <v>476</v>
      </c>
      <c r="AM152" s="58" t="s">
        <v>475</v>
      </c>
      <c r="AN152" s="58" t="s">
        <v>473</v>
      </c>
      <c r="AO152" s="58" t="s">
        <v>473</v>
      </c>
    </row>
    <row r="153" spans="2:41">
      <c r="C153" s="57" t="s">
        <v>623</v>
      </c>
      <c r="D153" s="58"/>
      <c r="E153" s="58">
        <f t="shared" si="2"/>
        <v>0</v>
      </c>
      <c r="F153" s="58"/>
      <c r="G153" s="58"/>
      <c r="H153" s="59">
        <v>0</v>
      </c>
      <c r="I153" s="60">
        <v>304</v>
      </c>
      <c r="J153" s="58" t="s">
        <v>475</v>
      </c>
      <c r="K153" s="61" t="s">
        <v>475</v>
      </c>
      <c r="L153" s="58" t="s">
        <v>474</v>
      </c>
      <c r="M153" s="58" t="s">
        <v>477</v>
      </c>
      <c r="N153" s="58" t="s">
        <v>477</v>
      </c>
      <c r="O153" s="58" t="s">
        <v>473</v>
      </c>
      <c r="P153" s="58" t="s">
        <v>473</v>
      </c>
      <c r="Q153" s="58" t="s">
        <v>475</v>
      </c>
      <c r="R153" s="58" t="s">
        <v>477</v>
      </c>
      <c r="S153" s="58" t="s">
        <v>477</v>
      </c>
      <c r="T153" s="61" t="s">
        <v>477</v>
      </c>
      <c r="U153" s="58" t="s">
        <v>473</v>
      </c>
      <c r="V153" s="58" t="s">
        <v>473</v>
      </c>
      <c r="W153" s="58" t="s">
        <v>476</v>
      </c>
      <c r="X153" s="58" t="s">
        <v>473</v>
      </c>
      <c r="Y153" s="58" t="s">
        <v>477</v>
      </c>
      <c r="Z153" s="58" t="s">
        <v>475</v>
      </c>
      <c r="AA153" s="58" t="s">
        <v>475</v>
      </c>
      <c r="AB153" s="58" t="s">
        <v>473</v>
      </c>
      <c r="AC153" s="58" t="s">
        <v>473</v>
      </c>
      <c r="AD153" s="58" t="s">
        <v>475</v>
      </c>
      <c r="AE153" s="58" t="s">
        <v>473</v>
      </c>
      <c r="AF153" s="58" t="s">
        <v>475</v>
      </c>
      <c r="AG153" s="58" t="s">
        <v>475</v>
      </c>
      <c r="AH153" s="58" t="s">
        <v>473</v>
      </c>
      <c r="AI153" s="58" t="s">
        <v>476</v>
      </c>
      <c r="AJ153" s="58" t="s">
        <v>476</v>
      </c>
      <c r="AK153" s="58" t="s">
        <v>473</v>
      </c>
      <c r="AL153" s="58" t="s">
        <v>476</v>
      </c>
      <c r="AM153" s="58" t="s">
        <v>473</v>
      </c>
      <c r="AN153" s="58" t="s">
        <v>476</v>
      </c>
      <c r="AO153" s="58" t="s">
        <v>475</v>
      </c>
    </row>
    <row r="154" spans="2:41">
      <c r="C154" s="57" t="s">
        <v>624</v>
      </c>
      <c r="D154" s="58"/>
      <c r="E154" s="58">
        <f t="shared" si="2"/>
        <v>0</v>
      </c>
      <c r="F154" s="58"/>
      <c r="G154" s="58"/>
      <c r="H154" s="59">
        <v>0</v>
      </c>
      <c r="I154" s="60">
        <v>304</v>
      </c>
      <c r="J154" s="58" t="s">
        <v>474</v>
      </c>
      <c r="K154" s="61" t="s">
        <v>475</v>
      </c>
      <c r="L154" s="58" t="s">
        <v>475</v>
      </c>
      <c r="M154" s="58" t="s">
        <v>475</v>
      </c>
      <c r="N154" s="58" t="s">
        <v>475</v>
      </c>
      <c r="O154" s="58" t="s">
        <v>475</v>
      </c>
      <c r="P154" s="58" t="s">
        <v>475</v>
      </c>
      <c r="Q154" s="58" t="s">
        <v>476</v>
      </c>
      <c r="R154" s="58" t="s">
        <v>473</v>
      </c>
      <c r="S154" s="58" t="s">
        <v>476</v>
      </c>
      <c r="T154" s="61" t="s">
        <v>476</v>
      </c>
      <c r="U154" s="58" t="s">
        <v>477</v>
      </c>
      <c r="V154" s="58" t="s">
        <v>475</v>
      </c>
      <c r="W154" s="58" t="s">
        <v>474</v>
      </c>
      <c r="X154" s="58" t="s">
        <v>475</v>
      </c>
      <c r="Y154" s="58" t="s">
        <v>475</v>
      </c>
      <c r="Z154" s="58" t="s">
        <v>474</v>
      </c>
      <c r="AA154" s="58" t="s">
        <v>477</v>
      </c>
      <c r="AB154" s="58" t="s">
        <v>473</v>
      </c>
      <c r="AC154" s="58" t="s">
        <v>474</v>
      </c>
      <c r="AD154" s="58" t="s">
        <v>475</v>
      </c>
      <c r="AE154" s="58" t="s">
        <v>475</v>
      </c>
      <c r="AF154" s="58" t="s">
        <v>475</v>
      </c>
      <c r="AG154" s="58" t="s">
        <v>475</v>
      </c>
      <c r="AH154" s="58" t="s">
        <v>473</v>
      </c>
      <c r="AI154" s="58" t="s">
        <v>474</v>
      </c>
      <c r="AJ154" s="58" t="s">
        <v>474</v>
      </c>
      <c r="AK154" s="58" t="s">
        <v>473</v>
      </c>
      <c r="AL154" s="58" t="s">
        <v>475</v>
      </c>
      <c r="AM154" s="58" t="s">
        <v>474</v>
      </c>
      <c r="AN154" s="58" t="s">
        <v>475</v>
      </c>
      <c r="AO154" s="58" t="s">
        <v>475</v>
      </c>
    </row>
    <row r="155" spans="2:41">
      <c r="C155" s="57" t="s">
        <v>625</v>
      </c>
      <c r="D155" s="58"/>
      <c r="E155" s="58">
        <f t="shared" si="2"/>
        <v>0</v>
      </c>
      <c r="F155" s="58"/>
      <c r="G155" s="58"/>
      <c r="H155" s="59">
        <v>0</v>
      </c>
      <c r="I155" s="60">
        <v>304</v>
      </c>
      <c r="J155" s="58" t="s">
        <v>473</v>
      </c>
      <c r="K155" s="61" t="s">
        <v>475</v>
      </c>
      <c r="L155" s="58" t="s">
        <v>475</v>
      </c>
      <c r="M155" s="58" t="s">
        <v>473</v>
      </c>
      <c r="N155" s="58" t="s">
        <v>475</v>
      </c>
      <c r="O155" s="58" t="s">
        <v>473</v>
      </c>
      <c r="P155" s="58" t="s">
        <v>473</v>
      </c>
      <c r="Q155" s="58" t="s">
        <v>475</v>
      </c>
      <c r="R155" s="58" t="s">
        <v>473</v>
      </c>
      <c r="S155" s="58" t="s">
        <v>475</v>
      </c>
      <c r="T155" s="61" t="s">
        <v>477</v>
      </c>
      <c r="U155" s="58" t="s">
        <v>473</v>
      </c>
      <c r="V155" s="58" t="s">
        <v>475</v>
      </c>
      <c r="W155" s="58" t="s">
        <v>473</v>
      </c>
      <c r="X155" s="58" t="s">
        <v>473</v>
      </c>
      <c r="Y155" s="58" t="s">
        <v>473</v>
      </c>
      <c r="Z155" s="58" t="s">
        <v>475</v>
      </c>
      <c r="AA155" s="58" t="s">
        <v>475</v>
      </c>
      <c r="AB155" s="58" t="s">
        <v>477</v>
      </c>
      <c r="AC155" s="58" t="s">
        <v>473</v>
      </c>
      <c r="AD155" s="58" t="s">
        <v>475</v>
      </c>
      <c r="AE155" s="58" t="s">
        <v>473</v>
      </c>
      <c r="AF155" s="58" t="s">
        <v>475</v>
      </c>
      <c r="AG155" s="58" t="s">
        <v>475</v>
      </c>
      <c r="AH155" s="58" t="s">
        <v>473</v>
      </c>
      <c r="AI155" s="58" t="s">
        <v>475</v>
      </c>
      <c r="AJ155" s="58" t="s">
        <v>475</v>
      </c>
      <c r="AK155" s="58" t="s">
        <v>477</v>
      </c>
      <c r="AL155" s="58" t="s">
        <v>474</v>
      </c>
      <c r="AM155" s="58" t="s">
        <v>473</v>
      </c>
      <c r="AN155" s="58" t="s">
        <v>476</v>
      </c>
      <c r="AO155" s="58" t="s">
        <v>475</v>
      </c>
    </row>
    <row r="156" spans="2:41">
      <c r="C156" s="64" t="s">
        <v>626</v>
      </c>
      <c r="D156" s="58">
        <v>25</v>
      </c>
      <c r="E156" s="58">
        <f t="shared" si="2"/>
        <v>43.699572419999996</v>
      </c>
      <c r="F156" s="58">
        <v>700</v>
      </c>
      <c r="G156" s="58"/>
      <c r="H156" s="59">
        <v>0</v>
      </c>
      <c r="I156" s="60">
        <v>316</v>
      </c>
      <c r="J156" s="58" t="s">
        <v>473</v>
      </c>
      <c r="K156" s="61" t="s">
        <v>473</v>
      </c>
      <c r="L156" s="58" t="s">
        <v>475</v>
      </c>
      <c r="M156" s="58" t="s">
        <v>473</v>
      </c>
      <c r="N156" s="58" t="s">
        <v>473</v>
      </c>
      <c r="O156" s="58" t="s">
        <v>473</v>
      </c>
      <c r="P156" s="58" t="s">
        <v>473</v>
      </c>
      <c r="Q156" s="58" t="s">
        <v>475</v>
      </c>
      <c r="R156" s="58" t="s">
        <v>473</v>
      </c>
      <c r="S156" s="58" t="s">
        <v>473</v>
      </c>
      <c r="T156" s="61" t="s">
        <v>473</v>
      </c>
      <c r="U156" s="58" t="s">
        <v>473</v>
      </c>
      <c r="V156" s="58" t="s">
        <v>473</v>
      </c>
      <c r="W156" s="58" t="s">
        <v>473</v>
      </c>
      <c r="X156" s="58" t="s">
        <v>473</v>
      </c>
      <c r="Y156" s="58" t="s">
        <v>475</v>
      </c>
      <c r="Z156" s="58" t="s">
        <v>475</v>
      </c>
      <c r="AA156" s="58" t="s">
        <v>475</v>
      </c>
      <c r="AB156" s="58" t="s">
        <v>473</v>
      </c>
      <c r="AC156" s="58" t="s">
        <v>474</v>
      </c>
      <c r="AD156" s="58" t="s">
        <v>473</v>
      </c>
      <c r="AE156" s="58" t="s">
        <v>473</v>
      </c>
      <c r="AF156" s="58" t="s">
        <v>473</v>
      </c>
      <c r="AG156" s="58" t="s">
        <v>475</v>
      </c>
      <c r="AH156" s="58" t="s">
        <v>473</v>
      </c>
      <c r="AI156" s="58" t="s">
        <v>475</v>
      </c>
      <c r="AJ156" s="58" t="s">
        <v>475</v>
      </c>
      <c r="AK156" s="58" t="s">
        <v>473</v>
      </c>
      <c r="AL156" s="58" t="s">
        <v>477</v>
      </c>
      <c r="AM156" s="58" t="s">
        <v>475</v>
      </c>
      <c r="AN156" s="58" t="s">
        <v>473</v>
      </c>
      <c r="AO156" s="58" t="s">
        <v>475</v>
      </c>
    </row>
    <row r="157" spans="2:41">
      <c r="C157" s="65" t="s">
        <v>627</v>
      </c>
      <c r="D157" s="66">
        <v>25</v>
      </c>
      <c r="E157" s="58">
        <f t="shared" si="2"/>
        <v>55.997880658199996</v>
      </c>
      <c r="F157" s="66">
        <v>897</v>
      </c>
      <c r="G157" s="66"/>
      <c r="H157" s="59">
        <v>0</v>
      </c>
      <c r="I157" s="60">
        <v>316</v>
      </c>
      <c r="J157" s="69" t="s">
        <v>473</v>
      </c>
      <c r="K157" s="61" t="s">
        <v>474</v>
      </c>
      <c r="L157" s="58" t="s">
        <v>475</v>
      </c>
      <c r="M157" s="69" t="s">
        <v>473</v>
      </c>
      <c r="N157" s="58" t="s">
        <v>475</v>
      </c>
      <c r="O157" s="58" t="s">
        <v>473</v>
      </c>
      <c r="P157" s="58" t="s">
        <v>473</v>
      </c>
      <c r="Q157" s="58" t="s">
        <v>475</v>
      </c>
      <c r="R157" s="58" t="s">
        <v>473</v>
      </c>
      <c r="S157" s="58" t="s">
        <v>473</v>
      </c>
      <c r="T157" s="61" t="s">
        <v>473</v>
      </c>
      <c r="U157" s="58" t="s">
        <v>473</v>
      </c>
      <c r="V157" s="58" t="s">
        <v>473</v>
      </c>
      <c r="W157" s="58" t="s">
        <v>473</v>
      </c>
      <c r="X157" s="58" t="s">
        <v>473</v>
      </c>
      <c r="Y157" s="58" t="s">
        <v>476</v>
      </c>
      <c r="Z157" s="58" t="s">
        <v>475</v>
      </c>
      <c r="AA157" s="58" t="s">
        <v>473</v>
      </c>
      <c r="AB157" s="58" t="s">
        <v>473</v>
      </c>
      <c r="AC157" s="58" t="s">
        <v>473</v>
      </c>
      <c r="AD157" s="58" t="s">
        <v>476</v>
      </c>
      <c r="AE157" s="58" t="s">
        <v>473</v>
      </c>
      <c r="AF157" s="58" t="s">
        <v>473</v>
      </c>
      <c r="AG157" s="58" t="s">
        <v>475</v>
      </c>
      <c r="AH157" s="58" t="s">
        <v>473</v>
      </c>
      <c r="AI157" s="58" t="s">
        <v>475</v>
      </c>
      <c r="AJ157" s="58" t="s">
        <v>475</v>
      </c>
      <c r="AK157" s="58" t="s">
        <v>473</v>
      </c>
      <c r="AL157" s="58" t="s">
        <v>474</v>
      </c>
      <c r="AM157" s="58" t="s">
        <v>475</v>
      </c>
      <c r="AN157" s="58" t="s">
        <v>476</v>
      </c>
      <c r="AO157" s="58" t="s">
        <v>475</v>
      </c>
    </row>
    <row r="158" spans="2:41">
      <c r="C158" s="57" t="s">
        <v>628</v>
      </c>
      <c r="D158" s="58"/>
      <c r="E158" s="58">
        <f t="shared" si="2"/>
        <v>0</v>
      </c>
      <c r="F158" s="58"/>
      <c r="G158" s="58"/>
      <c r="H158" s="59">
        <v>0</v>
      </c>
      <c r="I158" s="60">
        <v>316</v>
      </c>
      <c r="J158" s="58" t="s">
        <v>473</v>
      </c>
      <c r="K158" s="61" t="s">
        <v>475</v>
      </c>
      <c r="L158" s="58" t="s">
        <v>475</v>
      </c>
      <c r="M158" s="58" t="s">
        <v>473</v>
      </c>
      <c r="N158" s="58" t="s">
        <v>473</v>
      </c>
      <c r="O158" s="69" t="s">
        <v>473</v>
      </c>
      <c r="P158" s="69" t="s">
        <v>473</v>
      </c>
      <c r="Q158" s="69" t="s">
        <v>473</v>
      </c>
      <c r="R158" s="69" t="s">
        <v>473</v>
      </c>
      <c r="S158" s="69" t="s">
        <v>473</v>
      </c>
      <c r="T158" s="71" t="s">
        <v>473</v>
      </c>
      <c r="U158" s="58" t="s">
        <v>475</v>
      </c>
      <c r="V158" s="58" t="s">
        <v>475</v>
      </c>
      <c r="W158" s="58" t="s">
        <v>475</v>
      </c>
      <c r="X158" s="58" t="s">
        <v>475</v>
      </c>
      <c r="Y158" s="69" t="s">
        <v>473</v>
      </c>
      <c r="Z158" s="69" t="s">
        <v>473</v>
      </c>
      <c r="AA158" s="69" t="s">
        <v>473</v>
      </c>
      <c r="AB158" s="58" t="s">
        <v>475</v>
      </c>
      <c r="AC158" s="69" t="s">
        <v>473</v>
      </c>
      <c r="AD158" s="58" t="s">
        <v>474</v>
      </c>
      <c r="AE158" s="69" t="s">
        <v>473</v>
      </c>
      <c r="AF158" s="69" t="s">
        <v>473</v>
      </c>
      <c r="AG158" s="69" t="s">
        <v>473</v>
      </c>
      <c r="AH158" s="69" t="s">
        <v>473</v>
      </c>
      <c r="AI158" s="58" t="s">
        <v>475</v>
      </c>
      <c r="AJ158" s="58" t="s">
        <v>474</v>
      </c>
      <c r="AK158" s="58" t="s">
        <v>474</v>
      </c>
      <c r="AL158" s="69" t="s">
        <v>473</v>
      </c>
      <c r="AM158" s="69" t="s">
        <v>473</v>
      </c>
      <c r="AN158" s="58" t="s">
        <v>476</v>
      </c>
      <c r="AO158" s="69" t="s">
        <v>473</v>
      </c>
    </row>
    <row r="159" spans="2:41">
      <c r="C159" s="57" t="s">
        <v>629</v>
      </c>
      <c r="D159" s="58"/>
      <c r="E159" s="58">
        <f t="shared" si="2"/>
        <v>0</v>
      </c>
      <c r="F159" s="58"/>
      <c r="G159" s="58"/>
      <c r="H159" s="59">
        <v>0</v>
      </c>
      <c r="I159" s="60">
        <v>304</v>
      </c>
      <c r="J159" s="58" t="s">
        <v>475</v>
      </c>
      <c r="K159" s="61" t="s">
        <v>475</v>
      </c>
      <c r="L159" s="58" t="s">
        <v>475</v>
      </c>
      <c r="M159" s="58" t="s">
        <v>473</v>
      </c>
      <c r="N159" s="58" t="s">
        <v>476</v>
      </c>
      <c r="O159" s="58" t="s">
        <v>473</v>
      </c>
      <c r="P159" s="58" t="s">
        <v>473</v>
      </c>
      <c r="Q159" s="58" t="s">
        <v>475</v>
      </c>
      <c r="R159" s="58" t="s">
        <v>473</v>
      </c>
      <c r="S159" s="58" t="s">
        <v>473</v>
      </c>
      <c r="T159" s="61" t="s">
        <v>473</v>
      </c>
      <c r="U159" s="58" t="s">
        <v>473</v>
      </c>
      <c r="V159" s="58" t="s">
        <v>473</v>
      </c>
      <c r="W159" s="58" t="s">
        <v>473</v>
      </c>
      <c r="X159" s="58" t="s">
        <v>473</v>
      </c>
      <c r="Y159" s="58" t="s">
        <v>475</v>
      </c>
      <c r="Z159" s="58" t="s">
        <v>475</v>
      </c>
      <c r="AA159" s="58" t="s">
        <v>473</v>
      </c>
      <c r="AB159" s="58" t="s">
        <v>473</v>
      </c>
      <c r="AC159" s="58" t="s">
        <v>473</v>
      </c>
      <c r="AD159" s="58" t="s">
        <v>473</v>
      </c>
      <c r="AE159" s="58" t="s">
        <v>473</v>
      </c>
      <c r="AF159" s="58" t="s">
        <v>475</v>
      </c>
      <c r="AG159" s="58" t="s">
        <v>475</v>
      </c>
      <c r="AH159" s="58" t="s">
        <v>473</v>
      </c>
      <c r="AI159" s="58" t="s">
        <v>473</v>
      </c>
      <c r="AJ159" s="58" t="s">
        <v>475</v>
      </c>
      <c r="AK159" s="58" t="s">
        <v>473</v>
      </c>
      <c r="AL159" s="58" t="s">
        <v>475</v>
      </c>
      <c r="AM159" s="58" t="s">
        <v>473</v>
      </c>
      <c r="AN159" s="58" t="s">
        <v>473</v>
      </c>
      <c r="AO159" s="58" t="s">
        <v>475</v>
      </c>
    </row>
    <row r="160" spans="2:41">
      <c r="C160" s="57" t="s">
        <v>630</v>
      </c>
      <c r="D160" s="58">
        <v>20</v>
      </c>
      <c r="E160" s="58">
        <f t="shared" si="2"/>
        <v>847.14742534200002</v>
      </c>
      <c r="F160" s="58">
        <v>13570</v>
      </c>
      <c r="G160" s="58">
        <v>0.11899999999999999</v>
      </c>
      <c r="H160" s="59">
        <v>0</v>
      </c>
      <c r="I160" s="59" t="s">
        <v>430</v>
      </c>
      <c r="J160" s="58" t="s">
        <v>475</v>
      </c>
      <c r="K160" s="61" t="s">
        <v>475</v>
      </c>
      <c r="L160" s="58" t="s">
        <v>475</v>
      </c>
      <c r="M160" s="58" t="s">
        <v>475</v>
      </c>
      <c r="N160" s="58" t="s">
        <v>477</v>
      </c>
      <c r="O160" s="58" t="s">
        <v>473</v>
      </c>
      <c r="P160" s="58" t="s">
        <v>473</v>
      </c>
      <c r="Q160" s="58" t="s">
        <v>476</v>
      </c>
      <c r="R160" s="58" t="s">
        <v>473</v>
      </c>
      <c r="S160" s="58" t="s">
        <v>476</v>
      </c>
      <c r="T160" s="61" t="s">
        <v>476</v>
      </c>
      <c r="U160" s="58" t="s">
        <v>473</v>
      </c>
      <c r="V160" s="58" t="s">
        <v>473</v>
      </c>
      <c r="W160" s="58" t="s">
        <v>473</v>
      </c>
      <c r="X160" s="58" t="s">
        <v>475</v>
      </c>
      <c r="Y160" s="58" t="s">
        <v>475</v>
      </c>
      <c r="Z160" s="58" t="s">
        <v>475</v>
      </c>
      <c r="AA160" s="58" t="s">
        <v>475</v>
      </c>
      <c r="AB160" s="58" t="s">
        <v>474</v>
      </c>
      <c r="AC160" s="58" t="s">
        <v>473</v>
      </c>
      <c r="AD160" s="58" t="s">
        <v>475</v>
      </c>
      <c r="AE160" s="58" t="s">
        <v>473</v>
      </c>
      <c r="AF160" s="58" t="s">
        <v>475</v>
      </c>
      <c r="AG160" s="58" t="s">
        <v>475</v>
      </c>
      <c r="AH160" s="58" t="s">
        <v>473</v>
      </c>
      <c r="AI160" s="58" t="s">
        <v>475</v>
      </c>
      <c r="AJ160" s="58" t="s">
        <v>475</v>
      </c>
      <c r="AK160" s="58" t="s">
        <v>473</v>
      </c>
      <c r="AL160" s="58" t="s">
        <v>473</v>
      </c>
      <c r="AM160" s="58" t="s">
        <v>473</v>
      </c>
      <c r="AN160" s="58" t="s">
        <v>473</v>
      </c>
      <c r="AO160" s="58" t="s">
        <v>475</v>
      </c>
    </row>
    <row r="161" spans="3:41">
      <c r="C161" s="65" t="s">
        <v>631</v>
      </c>
      <c r="D161" s="66">
        <v>-164</v>
      </c>
      <c r="E161" s="58">
        <f t="shared" si="2"/>
        <v>29.029001679</v>
      </c>
      <c r="F161" s="66">
        <v>465</v>
      </c>
      <c r="G161" s="66"/>
      <c r="H161" s="59">
        <v>0</v>
      </c>
      <c r="I161" s="60">
        <v>304</v>
      </c>
      <c r="J161" s="69" t="s">
        <v>473</v>
      </c>
      <c r="K161" s="61" t="s">
        <v>475</v>
      </c>
      <c r="L161" s="58" t="s">
        <v>475</v>
      </c>
      <c r="M161" s="69" t="s">
        <v>473</v>
      </c>
      <c r="N161" s="58" t="s">
        <v>475</v>
      </c>
      <c r="O161" s="58" t="s">
        <v>477</v>
      </c>
      <c r="P161" s="58" t="s">
        <v>475</v>
      </c>
      <c r="Q161" s="58" t="s">
        <v>476</v>
      </c>
      <c r="R161" s="58" t="s">
        <v>476</v>
      </c>
      <c r="S161" s="58" t="s">
        <v>475</v>
      </c>
      <c r="T161" s="61" t="s">
        <v>475</v>
      </c>
      <c r="U161" s="58" t="s">
        <v>473</v>
      </c>
      <c r="V161" s="58" t="s">
        <v>475</v>
      </c>
      <c r="W161" s="58" t="s">
        <v>473</v>
      </c>
      <c r="X161" s="58" t="s">
        <v>475</v>
      </c>
      <c r="Y161" s="58" t="s">
        <v>475</v>
      </c>
      <c r="Z161" s="58" t="s">
        <v>475</v>
      </c>
      <c r="AA161" s="58" t="s">
        <v>475</v>
      </c>
      <c r="AB161" s="58" t="s">
        <v>473</v>
      </c>
      <c r="AC161" s="58" t="s">
        <v>474</v>
      </c>
      <c r="AD161" s="58" t="s">
        <v>475</v>
      </c>
      <c r="AE161" s="58" t="s">
        <v>473</v>
      </c>
      <c r="AF161" s="58" t="s">
        <v>475</v>
      </c>
      <c r="AG161" s="58" t="s">
        <v>475</v>
      </c>
      <c r="AH161" s="58" t="s">
        <v>473</v>
      </c>
      <c r="AI161" s="58" t="s">
        <v>475</v>
      </c>
      <c r="AJ161" s="58" t="s">
        <v>475</v>
      </c>
      <c r="AK161" s="58" t="s">
        <v>473</v>
      </c>
      <c r="AL161" s="58" t="s">
        <v>475</v>
      </c>
      <c r="AM161" s="58" t="s">
        <v>475</v>
      </c>
      <c r="AN161" s="58" t="s">
        <v>475</v>
      </c>
      <c r="AO161" s="58" t="s">
        <v>475</v>
      </c>
    </row>
    <row r="162" spans="3:41">
      <c r="C162" s="57" t="s">
        <v>632</v>
      </c>
      <c r="D162" s="58">
        <v>20</v>
      </c>
      <c r="E162" s="58">
        <f t="shared" si="2"/>
        <v>59.868414215400001</v>
      </c>
      <c r="F162" s="58">
        <v>959</v>
      </c>
      <c r="G162" s="58">
        <v>0.44</v>
      </c>
      <c r="H162" s="59">
        <v>0</v>
      </c>
      <c r="I162" s="60">
        <v>316</v>
      </c>
      <c r="J162" s="58" t="s">
        <v>475</v>
      </c>
      <c r="K162" s="61" t="s">
        <v>473</v>
      </c>
      <c r="L162" s="58" t="s">
        <v>475</v>
      </c>
      <c r="M162" s="58" t="s">
        <v>473</v>
      </c>
      <c r="N162" s="58" t="s">
        <v>475</v>
      </c>
      <c r="O162" s="69" t="s">
        <v>473</v>
      </c>
      <c r="P162" s="58" t="s">
        <v>475</v>
      </c>
      <c r="Q162" s="58" t="s">
        <v>475</v>
      </c>
      <c r="R162" s="58" t="s">
        <v>475</v>
      </c>
      <c r="S162" s="69" t="s">
        <v>473</v>
      </c>
      <c r="T162" s="71" t="s">
        <v>473</v>
      </c>
      <c r="U162" s="58" t="s">
        <v>475</v>
      </c>
      <c r="V162" s="58" t="s">
        <v>474</v>
      </c>
      <c r="W162" s="69" t="s">
        <v>473</v>
      </c>
      <c r="X162" s="58" t="s">
        <v>475</v>
      </c>
      <c r="Y162" s="69" t="s">
        <v>473</v>
      </c>
      <c r="Z162" s="69" t="s">
        <v>473</v>
      </c>
      <c r="AA162" s="58" t="s">
        <v>475</v>
      </c>
      <c r="AB162" s="69" t="s">
        <v>473</v>
      </c>
      <c r="AC162" s="69" t="s">
        <v>473</v>
      </c>
      <c r="AD162" s="58" t="s">
        <v>475</v>
      </c>
      <c r="AE162" s="69" t="s">
        <v>473</v>
      </c>
      <c r="AF162" s="69" t="s">
        <v>473</v>
      </c>
      <c r="AG162" s="69" t="s">
        <v>473</v>
      </c>
      <c r="AH162" s="69" t="s">
        <v>473</v>
      </c>
      <c r="AI162" s="58" t="s">
        <v>475</v>
      </c>
      <c r="AJ162" s="58" t="s">
        <v>475</v>
      </c>
      <c r="AK162" s="58" t="s">
        <v>476</v>
      </c>
      <c r="AL162" s="69" t="s">
        <v>473</v>
      </c>
      <c r="AM162" s="69" t="s">
        <v>473</v>
      </c>
      <c r="AN162" s="58" t="s">
        <v>476</v>
      </c>
      <c r="AO162" s="69" t="s">
        <v>473</v>
      </c>
    </row>
    <row r="163" spans="3:41">
      <c r="C163" s="57" t="s">
        <v>633</v>
      </c>
      <c r="D163" s="58"/>
      <c r="E163" s="58">
        <f t="shared" si="2"/>
        <v>0</v>
      </c>
      <c r="F163" s="58"/>
      <c r="G163" s="58"/>
      <c r="H163" s="59">
        <v>0</v>
      </c>
      <c r="I163" s="59" t="s">
        <v>430</v>
      </c>
      <c r="J163" s="58" t="s">
        <v>475</v>
      </c>
      <c r="K163" s="61" t="s">
        <v>473</v>
      </c>
      <c r="L163" s="58" t="s">
        <v>475</v>
      </c>
      <c r="M163" s="58" t="s">
        <v>473</v>
      </c>
      <c r="N163" s="58" t="s">
        <v>475</v>
      </c>
      <c r="O163" s="58" t="s">
        <v>473</v>
      </c>
      <c r="P163" s="58" t="s">
        <v>475</v>
      </c>
      <c r="Q163" s="58" t="s">
        <v>475</v>
      </c>
      <c r="R163" s="58" t="s">
        <v>473</v>
      </c>
      <c r="S163" s="58" t="s">
        <v>473</v>
      </c>
      <c r="T163" s="61" t="s">
        <v>474</v>
      </c>
      <c r="U163" s="58" t="s">
        <v>473</v>
      </c>
      <c r="V163" s="58" t="s">
        <v>473</v>
      </c>
      <c r="W163" s="58" t="s">
        <v>473</v>
      </c>
      <c r="X163" s="58" t="s">
        <v>475</v>
      </c>
      <c r="Y163" s="58" t="s">
        <v>473</v>
      </c>
      <c r="Z163" s="58" t="s">
        <v>475</v>
      </c>
      <c r="AA163" s="58" t="s">
        <v>473</v>
      </c>
      <c r="AB163" s="58" t="s">
        <v>476</v>
      </c>
      <c r="AC163" s="58" t="s">
        <v>473</v>
      </c>
      <c r="AD163" s="58" t="s">
        <v>473</v>
      </c>
      <c r="AE163" s="58" t="s">
        <v>473</v>
      </c>
      <c r="AF163" s="58" t="s">
        <v>475</v>
      </c>
      <c r="AG163" s="58" t="s">
        <v>475</v>
      </c>
      <c r="AH163" s="58" t="s">
        <v>473</v>
      </c>
      <c r="AI163" s="58" t="s">
        <v>476</v>
      </c>
      <c r="AJ163" s="58" t="s">
        <v>476</v>
      </c>
      <c r="AK163" s="58" t="s">
        <v>476</v>
      </c>
      <c r="AL163" s="58" t="s">
        <v>474</v>
      </c>
      <c r="AM163" s="58" t="s">
        <v>474</v>
      </c>
      <c r="AN163" s="58" t="s">
        <v>476</v>
      </c>
      <c r="AO163" s="58" t="s">
        <v>473</v>
      </c>
    </row>
    <row r="164" spans="3:41">
      <c r="C164" s="57" t="s">
        <v>634</v>
      </c>
      <c r="D164" s="58">
        <v>25</v>
      </c>
      <c r="E164" s="58">
        <f t="shared" si="2"/>
        <v>59.681130333599995</v>
      </c>
      <c r="F164" s="58">
        <v>956</v>
      </c>
      <c r="G164" s="58"/>
      <c r="H164" s="59">
        <v>0</v>
      </c>
      <c r="I164" s="60" t="s">
        <v>504</v>
      </c>
      <c r="J164" s="58" t="s">
        <v>473</v>
      </c>
      <c r="K164" s="61" t="s">
        <v>473</v>
      </c>
      <c r="L164" s="58" t="s">
        <v>473</v>
      </c>
      <c r="M164" s="58" t="s">
        <v>473</v>
      </c>
      <c r="N164" s="58" t="s">
        <v>473</v>
      </c>
      <c r="O164" s="58" t="s">
        <v>473</v>
      </c>
      <c r="P164" s="58" t="s">
        <v>473</v>
      </c>
      <c r="Q164" s="58" t="s">
        <v>475</v>
      </c>
      <c r="R164" s="58" t="s">
        <v>473</v>
      </c>
      <c r="S164" s="58" t="s">
        <v>475</v>
      </c>
      <c r="T164" s="61" t="s">
        <v>475</v>
      </c>
      <c r="U164" s="58" t="s">
        <v>473</v>
      </c>
      <c r="V164" s="58" t="s">
        <v>473</v>
      </c>
      <c r="W164" s="58" t="s">
        <v>473</v>
      </c>
      <c r="X164" s="58" t="s">
        <v>475</v>
      </c>
      <c r="Y164" s="58" t="s">
        <v>476</v>
      </c>
      <c r="Z164" s="58" t="s">
        <v>475</v>
      </c>
      <c r="AA164" s="58" t="s">
        <v>473</v>
      </c>
      <c r="AB164" s="58" t="s">
        <v>473</v>
      </c>
      <c r="AC164" s="58" t="s">
        <v>473</v>
      </c>
      <c r="AD164" s="58" t="s">
        <v>473</v>
      </c>
      <c r="AE164" s="58" t="s">
        <v>473</v>
      </c>
      <c r="AF164" s="58" t="s">
        <v>473</v>
      </c>
      <c r="AG164" s="58" t="s">
        <v>475</v>
      </c>
      <c r="AH164" s="58" t="s">
        <v>473</v>
      </c>
      <c r="AI164" s="58" t="s">
        <v>476</v>
      </c>
      <c r="AJ164" s="58" t="s">
        <v>476</v>
      </c>
      <c r="AK164" s="58" t="s">
        <v>473</v>
      </c>
      <c r="AL164" s="58" t="s">
        <v>476</v>
      </c>
      <c r="AM164" s="58" t="s">
        <v>473</v>
      </c>
      <c r="AN164" s="58" t="s">
        <v>473</v>
      </c>
      <c r="AO164" s="58" t="s">
        <v>477</v>
      </c>
    </row>
    <row r="165" spans="3:41">
      <c r="C165" s="57" t="s">
        <v>635</v>
      </c>
      <c r="D165" s="58">
        <v>0</v>
      </c>
      <c r="E165" s="58">
        <f t="shared" si="2"/>
        <v>108.00037183799999</v>
      </c>
      <c r="F165" s="58">
        <v>1730</v>
      </c>
      <c r="G165" s="58"/>
      <c r="H165" s="59">
        <v>0</v>
      </c>
      <c r="I165" s="60" t="s">
        <v>504</v>
      </c>
      <c r="J165" s="58" t="s">
        <v>473</v>
      </c>
      <c r="K165" s="61" t="s">
        <v>473</v>
      </c>
      <c r="L165" s="58" t="s">
        <v>473</v>
      </c>
      <c r="M165" s="58" t="s">
        <v>473</v>
      </c>
      <c r="N165" s="58" t="s">
        <v>473</v>
      </c>
      <c r="O165" s="58" t="s">
        <v>473</v>
      </c>
      <c r="P165" s="58" t="s">
        <v>473</v>
      </c>
      <c r="Q165" s="58" t="s">
        <v>473</v>
      </c>
      <c r="R165" s="58" t="s">
        <v>473</v>
      </c>
      <c r="S165" s="58" t="s">
        <v>473</v>
      </c>
      <c r="T165" s="61" t="s">
        <v>473</v>
      </c>
      <c r="U165" s="58" t="s">
        <v>473</v>
      </c>
      <c r="V165" s="58" t="s">
        <v>473</v>
      </c>
      <c r="W165" s="58" t="s">
        <v>473</v>
      </c>
      <c r="X165" s="58" t="s">
        <v>473</v>
      </c>
      <c r="Y165" s="58" t="s">
        <v>473</v>
      </c>
      <c r="Z165" s="58" t="s">
        <v>475</v>
      </c>
      <c r="AA165" s="58" t="s">
        <v>473</v>
      </c>
      <c r="AB165" s="58" t="s">
        <v>473</v>
      </c>
      <c r="AC165" s="58" t="s">
        <v>473</v>
      </c>
      <c r="AD165" s="58" t="s">
        <v>473</v>
      </c>
      <c r="AE165" s="58" t="s">
        <v>473</v>
      </c>
      <c r="AF165" s="58" t="s">
        <v>475</v>
      </c>
      <c r="AG165" s="58" t="s">
        <v>475</v>
      </c>
      <c r="AH165" s="58" t="s">
        <v>473</v>
      </c>
      <c r="AI165" s="58" t="s">
        <v>476</v>
      </c>
      <c r="AJ165" s="58" t="s">
        <v>476</v>
      </c>
      <c r="AK165" s="58" t="s">
        <v>473</v>
      </c>
      <c r="AL165" s="58" t="s">
        <v>474</v>
      </c>
      <c r="AM165" s="58" t="s">
        <v>474</v>
      </c>
      <c r="AN165" s="58" t="s">
        <v>476</v>
      </c>
      <c r="AO165" s="58" t="s">
        <v>475</v>
      </c>
    </row>
    <row r="166" spans="3:41">
      <c r="C166" s="57" t="s">
        <v>636</v>
      </c>
      <c r="D166" s="58">
        <v>25</v>
      </c>
      <c r="E166" s="58">
        <f t="shared" si="2"/>
        <v>50.254508283</v>
      </c>
      <c r="F166" s="58">
        <v>805</v>
      </c>
      <c r="G166" s="58"/>
      <c r="H166" s="59">
        <v>0</v>
      </c>
      <c r="I166" s="60">
        <v>316</v>
      </c>
      <c r="J166" s="58" t="s">
        <v>473</v>
      </c>
      <c r="K166" s="61" t="s">
        <v>473</v>
      </c>
      <c r="L166" s="58" t="s">
        <v>475</v>
      </c>
      <c r="M166" s="58" t="s">
        <v>473</v>
      </c>
      <c r="N166" s="58" t="s">
        <v>475</v>
      </c>
      <c r="O166" s="58" t="s">
        <v>473</v>
      </c>
      <c r="P166" s="58" t="s">
        <v>473</v>
      </c>
      <c r="Q166" s="58" t="s">
        <v>473</v>
      </c>
      <c r="R166" s="58" t="s">
        <v>473</v>
      </c>
      <c r="S166" s="58" t="s">
        <v>473</v>
      </c>
      <c r="T166" s="61" t="s">
        <v>473</v>
      </c>
      <c r="U166" s="58" t="s">
        <v>473</v>
      </c>
      <c r="V166" s="58" t="s">
        <v>473</v>
      </c>
      <c r="W166" s="58" t="s">
        <v>473</v>
      </c>
      <c r="X166" s="58" t="s">
        <v>473</v>
      </c>
      <c r="Y166" s="58" t="s">
        <v>473</v>
      </c>
      <c r="Z166" s="58" t="s">
        <v>475</v>
      </c>
      <c r="AA166" s="58" t="s">
        <v>473</v>
      </c>
      <c r="AB166" s="58" t="s">
        <v>473</v>
      </c>
      <c r="AC166" s="58" t="s">
        <v>476</v>
      </c>
      <c r="AD166" s="58" t="s">
        <v>473</v>
      </c>
      <c r="AE166" s="58" t="s">
        <v>473</v>
      </c>
      <c r="AF166" s="58" t="s">
        <v>475</v>
      </c>
      <c r="AG166" s="58" t="s">
        <v>475</v>
      </c>
      <c r="AH166" s="58" t="s">
        <v>473</v>
      </c>
      <c r="AI166" s="58" t="s">
        <v>475</v>
      </c>
      <c r="AJ166" s="58" t="s">
        <v>474</v>
      </c>
      <c r="AK166" s="58" t="s">
        <v>473</v>
      </c>
      <c r="AL166" s="58" t="s">
        <v>476</v>
      </c>
      <c r="AM166" s="58" t="s">
        <v>476</v>
      </c>
      <c r="AN166" s="58" t="s">
        <v>476</v>
      </c>
      <c r="AO166" s="58" t="s">
        <v>474</v>
      </c>
    </row>
    <row r="167" spans="3:41">
      <c r="C167" s="57" t="s">
        <v>637</v>
      </c>
      <c r="D167" s="58">
        <v>25</v>
      </c>
      <c r="E167" s="58">
        <f t="shared" si="2"/>
        <v>60.242981979</v>
      </c>
      <c r="F167" s="58">
        <v>965</v>
      </c>
      <c r="G167" s="58"/>
      <c r="H167" s="59">
        <v>0</v>
      </c>
      <c r="I167" s="60" t="s">
        <v>504</v>
      </c>
      <c r="J167" s="58" t="s">
        <v>473</v>
      </c>
      <c r="K167" s="61" t="s">
        <v>473</v>
      </c>
      <c r="L167" s="58" t="s">
        <v>473</v>
      </c>
      <c r="M167" s="58" t="s">
        <v>473</v>
      </c>
      <c r="N167" s="58" t="s">
        <v>475</v>
      </c>
      <c r="O167" s="58" t="s">
        <v>473</v>
      </c>
      <c r="P167" s="58" t="s">
        <v>473</v>
      </c>
      <c r="Q167" s="58" t="s">
        <v>473</v>
      </c>
      <c r="R167" s="58" t="s">
        <v>473</v>
      </c>
      <c r="S167" s="58" t="s">
        <v>473</v>
      </c>
      <c r="T167" s="61" t="s">
        <v>473</v>
      </c>
      <c r="U167" s="58" t="s">
        <v>473</v>
      </c>
      <c r="V167" s="58" t="s">
        <v>473</v>
      </c>
      <c r="W167" s="58" t="s">
        <v>473</v>
      </c>
      <c r="X167" s="58" t="s">
        <v>473</v>
      </c>
      <c r="Y167" s="58" t="s">
        <v>476</v>
      </c>
      <c r="Z167" s="58" t="s">
        <v>474</v>
      </c>
      <c r="AA167" s="58" t="s">
        <v>473</v>
      </c>
      <c r="AB167" s="58" t="s">
        <v>473</v>
      </c>
      <c r="AC167" s="58" t="s">
        <v>473</v>
      </c>
      <c r="AD167" s="58" t="s">
        <v>473</v>
      </c>
      <c r="AE167" s="58" t="s">
        <v>473</v>
      </c>
      <c r="AF167" s="58" t="s">
        <v>475</v>
      </c>
      <c r="AG167" s="58" t="s">
        <v>475</v>
      </c>
      <c r="AH167" s="58" t="s">
        <v>473</v>
      </c>
      <c r="AI167" s="58" t="s">
        <v>476</v>
      </c>
      <c r="AJ167" s="58" t="s">
        <v>476</v>
      </c>
      <c r="AK167" s="58" t="s">
        <v>477</v>
      </c>
      <c r="AL167" s="58" t="s">
        <v>476</v>
      </c>
      <c r="AM167" s="58" t="s">
        <v>475</v>
      </c>
      <c r="AN167" s="58" t="s">
        <v>476</v>
      </c>
      <c r="AO167" s="58" t="s">
        <v>474</v>
      </c>
    </row>
    <row r="168" spans="3:41">
      <c r="C168" s="57" t="s">
        <v>638</v>
      </c>
      <c r="D168" s="58">
        <v>20</v>
      </c>
      <c r="E168" s="58">
        <f t="shared" si="2"/>
        <v>82.779475755600004</v>
      </c>
      <c r="F168" s="58">
        <v>1326</v>
      </c>
      <c r="G168" s="58">
        <v>0.9</v>
      </c>
      <c r="H168" s="59">
        <v>0</v>
      </c>
      <c r="I168" s="60">
        <v>304</v>
      </c>
      <c r="J168" s="58" t="s">
        <v>473</v>
      </c>
      <c r="K168" s="61" t="s">
        <v>475</v>
      </c>
      <c r="L168" s="58" t="s">
        <v>475</v>
      </c>
      <c r="M168" s="58" t="s">
        <v>473</v>
      </c>
      <c r="N168" s="58" t="s">
        <v>476</v>
      </c>
      <c r="O168" s="58" t="s">
        <v>473</v>
      </c>
      <c r="P168" s="58" t="s">
        <v>473</v>
      </c>
      <c r="Q168" s="58" t="s">
        <v>475</v>
      </c>
      <c r="R168" s="58" t="s">
        <v>473</v>
      </c>
      <c r="S168" s="58" t="s">
        <v>473</v>
      </c>
      <c r="T168" s="61" t="s">
        <v>473</v>
      </c>
      <c r="U168" s="58" t="s">
        <v>473</v>
      </c>
      <c r="V168" s="58" t="s">
        <v>473</v>
      </c>
      <c r="W168" s="58" t="s">
        <v>473</v>
      </c>
      <c r="X168" s="58" t="s">
        <v>473</v>
      </c>
      <c r="Y168" s="58" t="s">
        <v>477</v>
      </c>
      <c r="Z168" s="58" t="s">
        <v>474</v>
      </c>
      <c r="AA168" s="58" t="s">
        <v>473</v>
      </c>
      <c r="AB168" s="58" t="s">
        <v>473</v>
      </c>
      <c r="AC168" s="58" t="s">
        <v>473</v>
      </c>
      <c r="AD168" s="58" t="s">
        <v>475</v>
      </c>
      <c r="AE168" s="58" t="s">
        <v>473</v>
      </c>
      <c r="AF168" s="58" t="s">
        <v>475</v>
      </c>
      <c r="AG168" s="58" t="s">
        <v>475</v>
      </c>
      <c r="AH168" s="58" t="s">
        <v>473</v>
      </c>
      <c r="AI168" s="58" t="s">
        <v>476</v>
      </c>
      <c r="AJ168" s="58" t="s">
        <v>476</v>
      </c>
      <c r="AK168" s="58" t="s">
        <v>473</v>
      </c>
      <c r="AL168" s="58" t="s">
        <v>476</v>
      </c>
      <c r="AM168" s="58" t="s">
        <v>474</v>
      </c>
      <c r="AN168" s="58" t="s">
        <v>476</v>
      </c>
      <c r="AO168" s="58" t="s">
        <v>477</v>
      </c>
    </row>
    <row r="169" spans="3:41">
      <c r="C169" s="57" t="s">
        <v>639</v>
      </c>
      <c r="D169" s="58">
        <v>25</v>
      </c>
      <c r="E169" s="58">
        <f t="shared" si="2"/>
        <v>82.779475755600004</v>
      </c>
      <c r="F169" s="58">
        <v>1326</v>
      </c>
      <c r="G169" s="58"/>
      <c r="H169" s="59">
        <v>0</v>
      </c>
      <c r="I169" s="60" t="s">
        <v>504</v>
      </c>
      <c r="J169" s="58" t="s">
        <v>473</v>
      </c>
      <c r="K169" s="61" t="s">
        <v>473</v>
      </c>
      <c r="L169" s="58" t="s">
        <v>473</v>
      </c>
      <c r="M169" s="58" t="s">
        <v>473</v>
      </c>
      <c r="N169" s="58" t="s">
        <v>473</v>
      </c>
      <c r="O169" s="58" t="s">
        <v>475</v>
      </c>
      <c r="P169" s="58" t="s">
        <v>475</v>
      </c>
      <c r="Q169" s="58" t="s">
        <v>475</v>
      </c>
      <c r="R169" s="58" t="s">
        <v>473</v>
      </c>
      <c r="S169" s="58" t="s">
        <v>473</v>
      </c>
      <c r="T169" s="61" t="s">
        <v>473</v>
      </c>
      <c r="U169" s="58" t="s">
        <v>475</v>
      </c>
      <c r="V169" s="58" t="s">
        <v>476</v>
      </c>
      <c r="W169" s="58" t="s">
        <v>473</v>
      </c>
      <c r="X169" s="58" t="s">
        <v>475</v>
      </c>
      <c r="Y169" s="58" t="s">
        <v>476</v>
      </c>
      <c r="Z169" s="58" t="s">
        <v>475</v>
      </c>
      <c r="AA169" s="58" t="s">
        <v>475</v>
      </c>
      <c r="AB169" s="58" t="s">
        <v>473</v>
      </c>
      <c r="AC169" s="58" t="s">
        <v>476</v>
      </c>
      <c r="AD169" s="58" t="s">
        <v>476</v>
      </c>
      <c r="AE169" s="58" t="s">
        <v>473</v>
      </c>
      <c r="AF169" s="58" t="s">
        <v>475</v>
      </c>
      <c r="AG169" s="58" t="s">
        <v>475</v>
      </c>
      <c r="AH169" s="58" t="s">
        <v>473</v>
      </c>
      <c r="AI169" s="58" t="s">
        <v>475</v>
      </c>
      <c r="AJ169" s="58" t="s">
        <v>476</v>
      </c>
      <c r="AK169" s="58" t="s">
        <v>476</v>
      </c>
      <c r="AL169" s="58" t="s">
        <v>476</v>
      </c>
      <c r="AM169" s="58" t="s">
        <v>477</v>
      </c>
      <c r="AN169" s="58" t="s">
        <v>476</v>
      </c>
      <c r="AO169" s="58" t="s">
        <v>475</v>
      </c>
    </row>
    <row r="170" spans="3:41">
      <c r="C170" s="57" t="s">
        <v>640</v>
      </c>
      <c r="D170" s="58">
        <v>25</v>
      </c>
      <c r="E170" s="58">
        <f t="shared" si="2"/>
        <v>50.254508283</v>
      </c>
      <c r="F170" s="58">
        <v>805</v>
      </c>
      <c r="G170" s="58"/>
      <c r="H170" s="59">
        <v>0</v>
      </c>
      <c r="I170" s="60">
        <v>304</v>
      </c>
      <c r="J170" s="58" t="s">
        <v>473</v>
      </c>
      <c r="K170" s="61" t="s">
        <v>475</v>
      </c>
      <c r="L170" s="58" t="s">
        <v>475</v>
      </c>
      <c r="M170" s="58" t="s">
        <v>473</v>
      </c>
      <c r="N170" s="58" t="s">
        <v>475</v>
      </c>
      <c r="O170" s="58" t="s">
        <v>473</v>
      </c>
      <c r="P170" s="58" t="s">
        <v>473</v>
      </c>
      <c r="Q170" s="58" t="s">
        <v>473</v>
      </c>
      <c r="R170" s="58" t="s">
        <v>473</v>
      </c>
      <c r="S170" s="58" t="s">
        <v>473</v>
      </c>
      <c r="T170" s="61" t="s">
        <v>473</v>
      </c>
      <c r="U170" s="58" t="s">
        <v>473</v>
      </c>
      <c r="V170" s="58" t="s">
        <v>473</v>
      </c>
      <c r="W170" s="58" t="s">
        <v>473</v>
      </c>
      <c r="X170" s="58" t="s">
        <v>473</v>
      </c>
      <c r="Y170" s="58" t="s">
        <v>476</v>
      </c>
      <c r="Z170" s="58" t="s">
        <v>475</v>
      </c>
      <c r="AA170" s="58" t="s">
        <v>473</v>
      </c>
      <c r="AB170" s="58" t="s">
        <v>473</v>
      </c>
      <c r="AC170" s="58" t="s">
        <v>473</v>
      </c>
      <c r="AD170" s="58" t="s">
        <v>473</v>
      </c>
      <c r="AE170" s="58" t="s">
        <v>473</v>
      </c>
      <c r="AF170" s="58" t="s">
        <v>475</v>
      </c>
      <c r="AG170" s="58" t="s">
        <v>475</v>
      </c>
      <c r="AH170" s="58" t="s">
        <v>473</v>
      </c>
      <c r="AI170" s="58" t="s">
        <v>475</v>
      </c>
      <c r="AJ170" s="58" t="s">
        <v>476</v>
      </c>
      <c r="AK170" s="58" t="s">
        <v>473</v>
      </c>
      <c r="AL170" s="58" t="s">
        <v>476</v>
      </c>
      <c r="AM170" s="58" t="s">
        <v>476</v>
      </c>
      <c r="AN170" s="58" t="s">
        <v>476</v>
      </c>
      <c r="AO170" s="58" t="s">
        <v>475</v>
      </c>
    </row>
    <row r="171" spans="3:41">
      <c r="C171" s="64" t="s">
        <v>641</v>
      </c>
      <c r="D171" s="67">
        <v>20</v>
      </c>
      <c r="E171" s="58">
        <f t="shared" si="2"/>
        <v>49.992310848479995</v>
      </c>
      <c r="F171" s="67">
        <v>800.8</v>
      </c>
      <c r="G171" s="67"/>
      <c r="H171" s="59">
        <v>0</v>
      </c>
      <c r="I171" s="60">
        <v>316</v>
      </c>
      <c r="J171" s="58" t="s">
        <v>473</v>
      </c>
      <c r="K171" s="61" t="s">
        <v>473</v>
      </c>
      <c r="L171" s="58" t="s">
        <v>475</v>
      </c>
      <c r="M171" s="58" t="s">
        <v>473</v>
      </c>
      <c r="N171" s="58" t="s">
        <v>473</v>
      </c>
      <c r="O171" s="58" t="s">
        <v>475</v>
      </c>
      <c r="P171" s="58" t="s">
        <v>475</v>
      </c>
      <c r="Q171" s="58" t="s">
        <v>475</v>
      </c>
      <c r="R171" s="58" t="s">
        <v>473</v>
      </c>
      <c r="S171" s="58" t="s">
        <v>473</v>
      </c>
      <c r="T171" s="61" t="s">
        <v>473</v>
      </c>
      <c r="U171" s="58" t="s">
        <v>476</v>
      </c>
      <c r="V171" s="58" t="s">
        <v>476</v>
      </c>
      <c r="W171" s="58" t="s">
        <v>473</v>
      </c>
      <c r="X171" s="58" t="s">
        <v>475</v>
      </c>
      <c r="Y171" s="58" t="s">
        <v>476</v>
      </c>
      <c r="Z171" s="58" t="s">
        <v>474</v>
      </c>
      <c r="AA171" s="58" t="s">
        <v>475</v>
      </c>
      <c r="AB171" s="58" t="s">
        <v>476</v>
      </c>
      <c r="AC171" s="58" t="s">
        <v>476</v>
      </c>
      <c r="AD171" s="58" t="s">
        <v>475</v>
      </c>
      <c r="AE171" s="58" t="s">
        <v>475</v>
      </c>
      <c r="AF171" s="58" t="s">
        <v>475</v>
      </c>
      <c r="AG171" s="58" t="s">
        <v>475</v>
      </c>
      <c r="AH171" s="58" t="s">
        <v>473</v>
      </c>
      <c r="AI171" s="58" t="s">
        <v>476</v>
      </c>
      <c r="AJ171" s="58" t="s">
        <v>476</v>
      </c>
      <c r="AK171" s="58" t="s">
        <v>477</v>
      </c>
      <c r="AL171" s="58" t="s">
        <v>476</v>
      </c>
      <c r="AM171" s="58" t="s">
        <v>475</v>
      </c>
      <c r="AN171" s="58" t="s">
        <v>476</v>
      </c>
      <c r="AO171" s="58" t="s">
        <v>474</v>
      </c>
    </row>
    <row r="172" spans="3:41">
      <c r="C172" s="57" t="s">
        <v>642</v>
      </c>
      <c r="D172" s="68">
        <v>20</v>
      </c>
      <c r="E172" s="58">
        <f t="shared" si="2"/>
        <v>50.45427775692</v>
      </c>
      <c r="F172" s="68">
        <v>808.2</v>
      </c>
      <c r="G172" s="68"/>
      <c r="H172" s="59">
        <v>0</v>
      </c>
      <c r="I172" s="60">
        <v>316</v>
      </c>
      <c r="J172" s="58" t="s">
        <v>473</v>
      </c>
      <c r="K172" s="61" t="s">
        <v>473</v>
      </c>
      <c r="L172" s="58" t="s">
        <v>475</v>
      </c>
      <c r="M172" s="58" t="s">
        <v>473</v>
      </c>
      <c r="N172" s="58" t="s">
        <v>473</v>
      </c>
      <c r="O172" s="58" t="s">
        <v>475</v>
      </c>
      <c r="P172" s="58" t="s">
        <v>475</v>
      </c>
      <c r="Q172" s="58" t="s">
        <v>473</v>
      </c>
      <c r="R172" s="58" t="s">
        <v>473</v>
      </c>
      <c r="S172" s="58" t="s">
        <v>473</v>
      </c>
      <c r="T172" s="61" t="s">
        <v>473</v>
      </c>
      <c r="U172" s="58" t="s">
        <v>476</v>
      </c>
      <c r="V172" s="58" t="s">
        <v>476</v>
      </c>
      <c r="W172" s="58" t="s">
        <v>473</v>
      </c>
      <c r="X172" s="58" t="s">
        <v>475</v>
      </c>
      <c r="Y172" s="58" t="s">
        <v>476</v>
      </c>
      <c r="Z172" s="58" t="s">
        <v>474</v>
      </c>
      <c r="AA172" s="58" t="s">
        <v>475</v>
      </c>
      <c r="AB172" s="58" t="s">
        <v>476</v>
      </c>
      <c r="AC172" s="58" t="s">
        <v>473</v>
      </c>
      <c r="AD172" s="58" t="s">
        <v>477</v>
      </c>
      <c r="AE172" s="58" t="s">
        <v>475</v>
      </c>
      <c r="AF172" s="58" t="s">
        <v>475</v>
      </c>
      <c r="AG172" s="58" t="s">
        <v>475</v>
      </c>
      <c r="AH172" s="58" t="s">
        <v>473</v>
      </c>
      <c r="AI172" s="58" t="s">
        <v>476</v>
      </c>
      <c r="AJ172" s="58" t="s">
        <v>476</v>
      </c>
      <c r="AK172" s="58" t="s">
        <v>477</v>
      </c>
      <c r="AL172" s="58" t="s">
        <v>476</v>
      </c>
      <c r="AM172" s="58" t="s">
        <v>477</v>
      </c>
      <c r="AN172" s="58" t="s">
        <v>476</v>
      </c>
      <c r="AO172" s="58" t="s">
        <v>474</v>
      </c>
    </row>
    <row r="173" spans="3:41">
      <c r="C173" s="57" t="s">
        <v>643</v>
      </c>
      <c r="D173" s="58">
        <v>25</v>
      </c>
      <c r="E173" s="58">
        <f t="shared" si="2"/>
        <v>58.682282963999995</v>
      </c>
      <c r="F173" s="58">
        <v>940</v>
      </c>
      <c r="G173" s="58"/>
      <c r="H173" s="59">
        <v>0</v>
      </c>
      <c r="I173" s="60" t="s">
        <v>504</v>
      </c>
      <c r="J173" s="58" t="s">
        <v>473</v>
      </c>
      <c r="K173" s="61" t="s">
        <v>473</v>
      </c>
      <c r="L173" s="58" t="s">
        <v>473</v>
      </c>
      <c r="M173" s="58" t="s">
        <v>473</v>
      </c>
      <c r="N173" s="58" t="s">
        <v>473</v>
      </c>
      <c r="O173" s="58" t="s">
        <v>473</v>
      </c>
      <c r="P173" s="58" t="s">
        <v>473</v>
      </c>
      <c r="Q173" s="58" t="s">
        <v>473</v>
      </c>
      <c r="R173" s="58" t="s">
        <v>473</v>
      </c>
      <c r="S173" s="58" t="s">
        <v>473</v>
      </c>
      <c r="T173" s="61" t="s">
        <v>473</v>
      </c>
      <c r="U173" s="58" t="s">
        <v>473</v>
      </c>
      <c r="V173" s="58" t="s">
        <v>473</v>
      </c>
      <c r="W173" s="58" t="s">
        <v>473</v>
      </c>
      <c r="X173" s="58" t="s">
        <v>473</v>
      </c>
      <c r="Y173" s="58" t="s">
        <v>476</v>
      </c>
      <c r="Z173" s="58" t="s">
        <v>474</v>
      </c>
      <c r="AA173" s="58" t="s">
        <v>475</v>
      </c>
      <c r="AB173" s="58" t="s">
        <v>473</v>
      </c>
      <c r="AC173" s="58" t="s">
        <v>473</v>
      </c>
      <c r="AD173" s="58" t="s">
        <v>473</v>
      </c>
      <c r="AE173" s="58" t="s">
        <v>473</v>
      </c>
      <c r="AF173" s="58" t="s">
        <v>475</v>
      </c>
      <c r="AG173" s="58" t="s">
        <v>475</v>
      </c>
      <c r="AH173" s="58" t="s">
        <v>473</v>
      </c>
      <c r="AI173" s="58" t="s">
        <v>476</v>
      </c>
      <c r="AJ173" s="58" t="s">
        <v>476</v>
      </c>
      <c r="AK173" s="58" t="s">
        <v>474</v>
      </c>
      <c r="AL173" s="58" t="s">
        <v>476</v>
      </c>
      <c r="AM173" s="58" t="s">
        <v>474</v>
      </c>
      <c r="AN173" s="58" t="s">
        <v>476</v>
      </c>
      <c r="AO173" s="58" t="s">
        <v>474</v>
      </c>
    </row>
    <row r="174" spans="3:41">
      <c r="C174" s="57" t="s">
        <v>644</v>
      </c>
      <c r="D174" s="58">
        <v>-10.8</v>
      </c>
      <c r="E174" s="58">
        <f t="shared" si="2"/>
        <v>56.310020461199997</v>
      </c>
      <c r="F174" s="58">
        <v>902</v>
      </c>
      <c r="G174" s="58"/>
      <c r="H174" s="59">
        <v>0</v>
      </c>
      <c r="I174" s="60">
        <v>316</v>
      </c>
      <c r="J174" s="58" t="s">
        <v>475</v>
      </c>
      <c r="K174" s="61" t="s">
        <v>473</v>
      </c>
      <c r="L174" s="58" t="s">
        <v>475</v>
      </c>
      <c r="M174" s="58" t="s">
        <v>473</v>
      </c>
      <c r="N174" s="58" t="s">
        <v>475</v>
      </c>
      <c r="O174" s="58" t="s">
        <v>473</v>
      </c>
      <c r="P174" s="58" t="s">
        <v>473</v>
      </c>
      <c r="Q174" s="58" t="s">
        <v>473</v>
      </c>
      <c r="R174" s="58" t="s">
        <v>473</v>
      </c>
      <c r="S174" s="58" t="s">
        <v>473</v>
      </c>
      <c r="T174" s="61" t="s">
        <v>473</v>
      </c>
      <c r="U174" s="58" t="s">
        <v>473</v>
      </c>
      <c r="V174" s="58" t="s">
        <v>473</v>
      </c>
      <c r="W174" s="58" t="s">
        <v>473</v>
      </c>
      <c r="X174" s="58" t="s">
        <v>473</v>
      </c>
      <c r="Y174" s="58" t="s">
        <v>473</v>
      </c>
      <c r="Z174" s="58" t="s">
        <v>475</v>
      </c>
      <c r="AA174" s="58" t="s">
        <v>473</v>
      </c>
      <c r="AB174" s="58" t="s">
        <v>473</v>
      </c>
      <c r="AC174" s="58" t="s">
        <v>473</v>
      </c>
      <c r="AD174" s="58" t="s">
        <v>473</v>
      </c>
      <c r="AE174" s="58" t="s">
        <v>473</v>
      </c>
      <c r="AF174" s="58" t="s">
        <v>475</v>
      </c>
      <c r="AG174" s="58" t="s">
        <v>475</v>
      </c>
      <c r="AH174" s="58" t="s">
        <v>473</v>
      </c>
      <c r="AI174" s="58" t="s">
        <v>476</v>
      </c>
      <c r="AJ174" s="58" t="s">
        <v>476</v>
      </c>
      <c r="AK174" s="58" t="s">
        <v>473</v>
      </c>
      <c r="AL174" s="58" t="s">
        <v>476</v>
      </c>
      <c r="AM174" s="58" t="s">
        <v>476</v>
      </c>
      <c r="AN174" s="58" t="s">
        <v>476</v>
      </c>
      <c r="AO174" s="58" t="s">
        <v>475</v>
      </c>
    </row>
    <row r="175" spans="3:41">
      <c r="C175" s="57" t="s">
        <v>645</v>
      </c>
      <c r="D175" s="58">
        <v>25</v>
      </c>
      <c r="E175" s="58">
        <f t="shared" si="2"/>
        <v>82.779475755600004</v>
      </c>
      <c r="F175" s="58">
        <v>1326</v>
      </c>
      <c r="G175" s="58"/>
      <c r="H175" s="59">
        <v>0</v>
      </c>
      <c r="I175" s="60">
        <v>304</v>
      </c>
      <c r="J175" s="58" t="s">
        <v>475</v>
      </c>
      <c r="K175" s="61" t="s">
        <v>475</v>
      </c>
      <c r="L175" s="58" t="s">
        <v>475</v>
      </c>
      <c r="M175" s="58" t="s">
        <v>473</v>
      </c>
      <c r="N175" s="58" t="s">
        <v>475</v>
      </c>
      <c r="O175" s="58" t="s">
        <v>473</v>
      </c>
      <c r="P175" s="58" t="s">
        <v>473</v>
      </c>
      <c r="Q175" s="58" t="s">
        <v>476</v>
      </c>
      <c r="R175" s="58" t="s">
        <v>473</v>
      </c>
      <c r="S175" s="58" t="s">
        <v>474</v>
      </c>
      <c r="T175" s="61" t="s">
        <v>474</v>
      </c>
      <c r="U175" s="58" t="s">
        <v>473</v>
      </c>
      <c r="V175" s="58" t="s">
        <v>473</v>
      </c>
      <c r="W175" s="58" t="s">
        <v>473</v>
      </c>
      <c r="X175" s="58" t="s">
        <v>473</v>
      </c>
      <c r="Y175" s="58" t="s">
        <v>474</v>
      </c>
      <c r="Z175" s="58" t="s">
        <v>476</v>
      </c>
      <c r="AA175" s="58" t="s">
        <v>473</v>
      </c>
      <c r="AB175" s="58" t="s">
        <v>473</v>
      </c>
      <c r="AC175" s="58" t="s">
        <v>473</v>
      </c>
      <c r="AD175" s="58" t="s">
        <v>473</v>
      </c>
      <c r="AE175" s="58" t="s">
        <v>473</v>
      </c>
      <c r="AF175" s="58" t="s">
        <v>475</v>
      </c>
      <c r="AG175" s="58" t="s">
        <v>475</v>
      </c>
      <c r="AH175" s="58" t="s">
        <v>473</v>
      </c>
      <c r="AI175" s="58" t="s">
        <v>473</v>
      </c>
      <c r="AJ175" s="58" t="s">
        <v>474</v>
      </c>
      <c r="AK175" s="58" t="s">
        <v>473</v>
      </c>
      <c r="AL175" s="58" t="s">
        <v>473</v>
      </c>
      <c r="AM175" s="58" t="s">
        <v>473</v>
      </c>
      <c r="AN175" s="58" t="s">
        <v>473</v>
      </c>
      <c r="AO175" s="58" t="s">
        <v>475</v>
      </c>
    </row>
    <row r="176" spans="3:41">
      <c r="C176" s="57" t="s">
        <v>646</v>
      </c>
      <c r="D176" s="68">
        <v>20</v>
      </c>
      <c r="E176" s="58">
        <f t="shared" si="2"/>
        <v>64.612939221000005</v>
      </c>
      <c r="F176" s="68">
        <v>1035</v>
      </c>
      <c r="G176" s="68">
        <v>1.1299999999999999</v>
      </c>
      <c r="H176" s="59">
        <v>0</v>
      </c>
      <c r="I176" s="60">
        <v>304</v>
      </c>
      <c r="J176" s="58" t="s">
        <v>475</v>
      </c>
      <c r="K176" s="61" t="s">
        <v>475</v>
      </c>
      <c r="L176" s="58" t="s">
        <v>475</v>
      </c>
      <c r="M176" s="58" t="s">
        <v>475</v>
      </c>
      <c r="N176" s="58" t="s">
        <v>475</v>
      </c>
      <c r="O176" s="58" t="s">
        <v>475</v>
      </c>
      <c r="P176" s="58" t="s">
        <v>475</v>
      </c>
      <c r="Q176" s="58" t="s">
        <v>475</v>
      </c>
      <c r="R176" s="58" t="s">
        <v>477</v>
      </c>
      <c r="S176" s="58" t="s">
        <v>473</v>
      </c>
      <c r="T176" s="61" t="s">
        <v>474</v>
      </c>
      <c r="U176" s="58" t="s">
        <v>476</v>
      </c>
      <c r="V176" s="58" t="s">
        <v>476</v>
      </c>
      <c r="W176" s="58" t="s">
        <v>473</v>
      </c>
      <c r="X176" s="58" t="s">
        <v>475</v>
      </c>
      <c r="Y176" s="58" t="s">
        <v>476</v>
      </c>
      <c r="Z176" s="58" t="s">
        <v>475</v>
      </c>
      <c r="AA176" s="58" t="s">
        <v>476</v>
      </c>
      <c r="AB176" s="58" t="s">
        <v>473</v>
      </c>
      <c r="AC176" s="58" t="s">
        <v>476</v>
      </c>
      <c r="AD176" s="58" t="s">
        <v>476</v>
      </c>
      <c r="AE176" s="58" t="s">
        <v>473</v>
      </c>
      <c r="AF176" s="58" t="s">
        <v>475</v>
      </c>
      <c r="AG176" s="58" t="s">
        <v>475</v>
      </c>
      <c r="AH176" s="58" t="s">
        <v>473</v>
      </c>
      <c r="AI176" s="58" t="s">
        <v>476</v>
      </c>
      <c r="AJ176" s="58" t="s">
        <v>476</v>
      </c>
      <c r="AK176" s="58" t="s">
        <v>473</v>
      </c>
      <c r="AL176" s="58" t="s">
        <v>476</v>
      </c>
      <c r="AM176" s="58" t="s">
        <v>476</v>
      </c>
      <c r="AN176" s="58" t="s">
        <v>476</v>
      </c>
      <c r="AO176" s="58" t="s">
        <v>475</v>
      </c>
    </row>
    <row r="177" spans="3:41">
      <c r="C177" s="57" t="s">
        <v>647</v>
      </c>
      <c r="D177" s="58"/>
      <c r="E177" s="58">
        <f t="shared" si="2"/>
        <v>0</v>
      </c>
      <c r="F177" s="58"/>
      <c r="G177" s="58"/>
      <c r="H177" s="59">
        <v>0</v>
      </c>
      <c r="I177" s="59" t="s">
        <v>430</v>
      </c>
      <c r="J177" s="58" t="s">
        <v>475</v>
      </c>
      <c r="K177" s="61" t="s">
        <v>475</v>
      </c>
      <c r="L177" s="58" t="s">
        <v>475</v>
      </c>
      <c r="M177" s="58" t="s">
        <v>475</v>
      </c>
      <c r="N177" s="58" t="s">
        <v>475</v>
      </c>
      <c r="O177" s="58" t="s">
        <v>473</v>
      </c>
      <c r="P177" s="58" t="s">
        <v>473</v>
      </c>
      <c r="Q177" s="58" t="s">
        <v>477</v>
      </c>
      <c r="R177" s="58" t="s">
        <v>477</v>
      </c>
      <c r="S177" s="58" t="s">
        <v>476</v>
      </c>
      <c r="T177" s="61" t="s">
        <v>476</v>
      </c>
      <c r="U177" s="58" t="s">
        <v>473</v>
      </c>
      <c r="V177" s="58" t="s">
        <v>475</v>
      </c>
      <c r="W177" s="58" t="s">
        <v>473</v>
      </c>
      <c r="X177" s="58" t="s">
        <v>473</v>
      </c>
      <c r="Y177" s="58" t="s">
        <v>475</v>
      </c>
      <c r="Z177" s="58" t="s">
        <v>475</v>
      </c>
      <c r="AA177" s="58" t="s">
        <v>475</v>
      </c>
      <c r="AB177" s="58" t="s">
        <v>474</v>
      </c>
      <c r="AC177" s="58" t="s">
        <v>474</v>
      </c>
      <c r="AD177" s="58" t="s">
        <v>475</v>
      </c>
      <c r="AE177" s="58" t="s">
        <v>473</v>
      </c>
      <c r="AF177" s="58" t="s">
        <v>475</v>
      </c>
      <c r="AG177" s="58" t="s">
        <v>475</v>
      </c>
      <c r="AH177" s="58" t="s">
        <v>475</v>
      </c>
      <c r="AI177" s="58" t="s">
        <v>475</v>
      </c>
      <c r="AJ177" s="58" t="s">
        <v>475</v>
      </c>
      <c r="AK177" s="58" t="s">
        <v>474</v>
      </c>
      <c r="AL177" s="58" t="s">
        <v>475</v>
      </c>
      <c r="AM177" s="58" t="s">
        <v>475</v>
      </c>
      <c r="AN177" s="58" t="s">
        <v>475</v>
      </c>
      <c r="AO177" s="58" t="s">
        <v>475</v>
      </c>
    </row>
    <row r="178" spans="3:41">
      <c r="C178" s="57" t="s">
        <v>648</v>
      </c>
      <c r="D178" s="58"/>
      <c r="E178" s="58">
        <f t="shared" si="2"/>
        <v>0</v>
      </c>
      <c r="F178" s="58"/>
      <c r="G178" s="58"/>
      <c r="H178" s="59">
        <v>0</v>
      </c>
      <c r="I178" s="60">
        <v>304</v>
      </c>
      <c r="J178" s="58" t="s">
        <v>475</v>
      </c>
      <c r="K178" s="61" t="s">
        <v>475</v>
      </c>
      <c r="L178" s="58" t="s">
        <v>475</v>
      </c>
      <c r="M178" s="58" t="s">
        <v>475</v>
      </c>
      <c r="N178" s="58" t="s">
        <v>474</v>
      </c>
      <c r="O178" s="58" t="s">
        <v>473</v>
      </c>
      <c r="P178" s="58" t="s">
        <v>473</v>
      </c>
      <c r="Q178" s="58" t="s">
        <v>475</v>
      </c>
      <c r="R178" s="58" t="s">
        <v>474</v>
      </c>
      <c r="S178" s="58" t="s">
        <v>475</v>
      </c>
      <c r="T178" s="61" t="s">
        <v>475</v>
      </c>
      <c r="U178" s="58" t="s">
        <v>473</v>
      </c>
      <c r="V178" s="58" t="s">
        <v>475</v>
      </c>
      <c r="W178" s="58" t="s">
        <v>473</v>
      </c>
      <c r="X178" s="58" t="s">
        <v>473</v>
      </c>
      <c r="Y178" s="58" t="s">
        <v>474</v>
      </c>
      <c r="Z178" s="58" t="s">
        <v>475</v>
      </c>
      <c r="AA178" s="58" t="s">
        <v>475</v>
      </c>
      <c r="AB178" s="58" t="s">
        <v>473</v>
      </c>
      <c r="AC178" s="58" t="s">
        <v>474</v>
      </c>
      <c r="AD178" s="58" t="s">
        <v>475</v>
      </c>
      <c r="AE178" s="58" t="s">
        <v>473</v>
      </c>
      <c r="AF178" s="58" t="s">
        <v>475</v>
      </c>
      <c r="AG178" s="58" t="s">
        <v>475</v>
      </c>
      <c r="AH178" s="58" t="s">
        <v>475</v>
      </c>
      <c r="AI178" s="58" t="s">
        <v>475</v>
      </c>
      <c r="AJ178" s="58" t="s">
        <v>475</v>
      </c>
      <c r="AK178" s="58" t="s">
        <v>473</v>
      </c>
      <c r="AL178" s="58" t="s">
        <v>475</v>
      </c>
      <c r="AM178" s="58" t="s">
        <v>473</v>
      </c>
      <c r="AN178" s="58" t="s">
        <v>473</v>
      </c>
      <c r="AO178" s="58" t="s">
        <v>475</v>
      </c>
    </row>
    <row r="179" spans="3:41">
      <c r="C179" s="65" t="s">
        <v>649</v>
      </c>
      <c r="D179" s="66">
        <v>20</v>
      </c>
      <c r="E179" s="58">
        <f t="shared" si="2"/>
        <v>59.2441346094</v>
      </c>
      <c r="F179" s="66">
        <v>949</v>
      </c>
      <c r="G179" s="66"/>
      <c r="H179" s="59">
        <v>0</v>
      </c>
      <c r="I179" s="60">
        <v>304</v>
      </c>
      <c r="J179" s="69" t="s">
        <v>473</v>
      </c>
      <c r="K179" s="61" t="s">
        <v>475</v>
      </c>
      <c r="L179" s="58" t="s">
        <v>474</v>
      </c>
      <c r="M179" s="69" t="s">
        <v>473</v>
      </c>
      <c r="N179" s="58" t="s">
        <v>475</v>
      </c>
      <c r="O179" s="58" t="s">
        <v>473</v>
      </c>
      <c r="P179" s="58" t="s">
        <v>473</v>
      </c>
      <c r="Q179" s="58" t="s">
        <v>474</v>
      </c>
      <c r="R179" s="58" t="s">
        <v>473</v>
      </c>
      <c r="S179" s="58" t="s">
        <v>477</v>
      </c>
      <c r="T179" s="61" t="s">
        <v>474</v>
      </c>
      <c r="U179" s="58" t="s">
        <v>473</v>
      </c>
      <c r="V179" s="58" t="s">
        <v>475</v>
      </c>
      <c r="W179" s="58" t="s">
        <v>473</v>
      </c>
      <c r="X179" s="58" t="s">
        <v>473</v>
      </c>
      <c r="Y179" s="58" t="s">
        <v>474</v>
      </c>
      <c r="Z179" s="58" t="s">
        <v>474</v>
      </c>
      <c r="AA179" s="58" t="s">
        <v>475</v>
      </c>
      <c r="AB179" s="58" t="s">
        <v>474</v>
      </c>
      <c r="AC179" s="58" t="s">
        <v>473</v>
      </c>
      <c r="AD179" s="58" t="s">
        <v>475</v>
      </c>
      <c r="AE179" s="58" t="s">
        <v>473</v>
      </c>
      <c r="AF179" s="58" t="s">
        <v>475</v>
      </c>
      <c r="AG179" s="58" t="s">
        <v>475</v>
      </c>
      <c r="AH179" s="58" t="s">
        <v>473</v>
      </c>
      <c r="AI179" s="58" t="s">
        <v>475</v>
      </c>
      <c r="AJ179" s="58" t="s">
        <v>474</v>
      </c>
      <c r="AK179" s="58" t="s">
        <v>477</v>
      </c>
      <c r="AL179" s="58" t="s">
        <v>477</v>
      </c>
      <c r="AM179" s="58" t="s">
        <v>473</v>
      </c>
      <c r="AN179" s="58" t="s">
        <v>473</v>
      </c>
      <c r="AO179" s="58" t="s">
        <v>475</v>
      </c>
    </row>
    <row r="180" spans="3:41">
      <c r="C180" s="57" t="s">
        <v>650</v>
      </c>
      <c r="D180" s="67">
        <v>15</v>
      </c>
      <c r="E180" s="58">
        <f t="shared" si="2"/>
        <v>41.500235368062</v>
      </c>
      <c r="F180" s="67">
        <v>664.77</v>
      </c>
      <c r="G180" s="67"/>
      <c r="H180" s="59">
        <v>0</v>
      </c>
      <c r="I180" s="60">
        <v>304</v>
      </c>
      <c r="J180" s="58" t="s">
        <v>475</v>
      </c>
      <c r="K180" s="61" t="s">
        <v>475</v>
      </c>
      <c r="L180" s="58" t="s">
        <v>475</v>
      </c>
      <c r="M180" s="58" t="s">
        <v>475</v>
      </c>
      <c r="N180" s="58" t="s">
        <v>475</v>
      </c>
      <c r="O180" s="69" t="s">
        <v>473</v>
      </c>
      <c r="P180" s="69" t="s">
        <v>473</v>
      </c>
      <c r="Q180" s="69" t="s">
        <v>473</v>
      </c>
      <c r="R180" s="69" t="s">
        <v>473</v>
      </c>
      <c r="S180" s="69" t="s">
        <v>473</v>
      </c>
      <c r="T180" s="71" t="s">
        <v>473</v>
      </c>
      <c r="U180" s="58" t="s">
        <v>476</v>
      </c>
      <c r="V180" s="58" t="s">
        <v>476</v>
      </c>
      <c r="W180" s="69" t="s">
        <v>473</v>
      </c>
      <c r="X180" s="58" t="s">
        <v>475</v>
      </c>
      <c r="Y180" s="58" t="s">
        <v>476</v>
      </c>
      <c r="Z180" s="69" t="s">
        <v>473</v>
      </c>
      <c r="AA180" s="58" t="s">
        <v>475</v>
      </c>
      <c r="AB180" s="58" t="s">
        <v>476</v>
      </c>
      <c r="AC180" s="69" t="s">
        <v>473</v>
      </c>
      <c r="AD180" s="58" t="s">
        <v>475</v>
      </c>
      <c r="AE180" s="58" t="s">
        <v>475</v>
      </c>
      <c r="AF180" s="69" t="s">
        <v>473</v>
      </c>
      <c r="AG180" s="69" t="s">
        <v>473</v>
      </c>
      <c r="AH180" s="69" t="s">
        <v>473</v>
      </c>
      <c r="AI180" s="58" t="s">
        <v>477</v>
      </c>
      <c r="AJ180" s="58" t="s">
        <v>476</v>
      </c>
      <c r="AK180" s="58" t="s">
        <v>477</v>
      </c>
      <c r="AL180" s="69" t="s">
        <v>473</v>
      </c>
      <c r="AM180" s="58" t="s">
        <v>475</v>
      </c>
      <c r="AN180" s="58" t="s">
        <v>477</v>
      </c>
      <c r="AO180" s="69" t="s">
        <v>473</v>
      </c>
    </row>
    <row r="181" spans="3:41">
      <c r="C181" s="57" t="s">
        <v>651</v>
      </c>
      <c r="D181" s="67">
        <v>25</v>
      </c>
      <c r="E181" s="58">
        <f t="shared" si="2"/>
        <v>51.20029188609</v>
      </c>
      <c r="F181" s="67">
        <v>820.15</v>
      </c>
      <c r="G181" s="67"/>
      <c r="H181" s="59">
        <v>0</v>
      </c>
      <c r="I181" s="59" t="s">
        <v>430</v>
      </c>
      <c r="J181" s="58" t="s">
        <v>474</v>
      </c>
      <c r="K181" s="61" t="s">
        <v>475</v>
      </c>
      <c r="L181" s="58" t="s">
        <v>474</v>
      </c>
      <c r="M181" s="58" t="s">
        <v>473</v>
      </c>
      <c r="N181" s="58" t="s">
        <v>474</v>
      </c>
      <c r="O181" s="58" t="s">
        <v>475</v>
      </c>
      <c r="P181" s="58" t="s">
        <v>475</v>
      </c>
      <c r="Q181" s="58" t="s">
        <v>474</v>
      </c>
      <c r="R181" s="58" t="s">
        <v>473</v>
      </c>
      <c r="S181" s="58" t="s">
        <v>474</v>
      </c>
      <c r="T181" s="61" t="s">
        <v>474</v>
      </c>
      <c r="U181" s="58" t="s">
        <v>475</v>
      </c>
      <c r="V181" s="58" t="s">
        <v>475</v>
      </c>
      <c r="W181" s="58" t="s">
        <v>477</v>
      </c>
      <c r="X181" s="58" t="s">
        <v>475</v>
      </c>
      <c r="Y181" s="58" t="s">
        <v>476</v>
      </c>
      <c r="Z181" s="58" t="s">
        <v>475</v>
      </c>
      <c r="AA181" s="58" t="s">
        <v>475</v>
      </c>
      <c r="AB181" s="58" t="s">
        <v>477</v>
      </c>
      <c r="AC181" s="58" t="s">
        <v>476</v>
      </c>
      <c r="AD181" s="58" t="s">
        <v>475</v>
      </c>
      <c r="AE181" s="58" t="s">
        <v>475</v>
      </c>
      <c r="AF181" s="58" t="s">
        <v>475</v>
      </c>
      <c r="AG181" s="58" t="s">
        <v>475</v>
      </c>
      <c r="AH181" s="58" t="s">
        <v>473</v>
      </c>
      <c r="AI181" s="58" t="s">
        <v>475</v>
      </c>
      <c r="AJ181" s="58" t="s">
        <v>474</v>
      </c>
      <c r="AK181" s="58" t="s">
        <v>476</v>
      </c>
      <c r="AL181" s="58" t="s">
        <v>476</v>
      </c>
      <c r="AM181" s="58" t="s">
        <v>476</v>
      </c>
      <c r="AN181" s="58" t="s">
        <v>476</v>
      </c>
      <c r="AO181" s="58" t="s">
        <v>475</v>
      </c>
    </row>
    <row r="182" spans="3:41">
      <c r="C182" s="57" t="s">
        <v>652</v>
      </c>
      <c r="D182" s="58">
        <v>25</v>
      </c>
      <c r="E182" s="58">
        <f t="shared" si="2"/>
        <v>94.453504387799995</v>
      </c>
      <c r="F182" s="58">
        <v>1513</v>
      </c>
      <c r="G182" s="58"/>
      <c r="H182" s="59">
        <v>0</v>
      </c>
      <c r="I182" s="60">
        <v>304</v>
      </c>
      <c r="J182" s="58" t="s">
        <v>475</v>
      </c>
      <c r="K182" s="61" t="s">
        <v>475</v>
      </c>
      <c r="L182" s="58" t="s">
        <v>475</v>
      </c>
      <c r="M182" s="58" t="s">
        <v>475</v>
      </c>
      <c r="N182" s="58" t="s">
        <v>476</v>
      </c>
      <c r="O182" s="58" t="s">
        <v>475</v>
      </c>
      <c r="P182" s="58" t="s">
        <v>475</v>
      </c>
      <c r="Q182" s="58" t="s">
        <v>477</v>
      </c>
      <c r="R182" s="58" t="s">
        <v>473</v>
      </c>
      <c r="S182" s="58" t="s">
        <v>474</v>
      </c>
      <c r="T182" s="61" t="s">
        <v>475</v>
      </c>
      <c r="U182" s="58" t="s">
        <v>475</v>
      </c>
      <c r="V182" s="58" t="s">
        <v>476</v>
      </c>
      <c r="W182" s="58" t="s">
        <v>473</v>
      </c>
      <c r="X182" s="58" t="s">
        <v>475</v>
      </c>
      <c r="Y182" s="58" t="s">
        <v>476</v>
      </c>
      <c r="Z182" s="58" t="s">
        <v>475</v>
      </c>
      <c r="AA182" s="58" t="s">
        <v>473</v>
      </c>
      <c r="AB182" s="58" t="s">
        <v>473</v>
      </c>
      <c r="AC182" s="58" t="s">
        <v>476</v>
      </c>
      <c r="AD182" s="58" t="s">
        <v>474</v>
      </c>
      <c r="AE182" s="58" t="s">
        <v>475</v>
      </c>
      <c r="AF182" s="58" t="s">
        <v>475</v>
      </c>
      <c r="AG182" s="58" t="s">
        <v>475</v>
      </c>
      <c r="AH182" s="58" t="s">
        <v>473</v>
      </c>
      <c r="AI182" s="58" t="s">
        <v>474</v>
      </c>
      <c r="AJ182" s="58" t="s">
        <v>476</v>
      </c>
      <c r="AK182" s="58" t="s">
        <v>473</v>
      </c>
      <c r="AL182" s="58" t="s">
        <v>476</v>
      </c>
      <c r="AM182" s="58" t="s">
        <v>476</v>
      </c>
      <c r="AN182" s="58" t="s">
        <v>476</v>
      </c>
      <c r="AO182" s="58" t="s">
        <v>475</v>
      </c>
    </row>
    <row r="183" spans="3:41">
      <c r="C183" s="57" t="s">
        <v>653</v>
      </c>
      <c r="D183" s="58">
        <v>25</v>
      </c>
      <c r="E183" s="58">
        <f t="shared" si="2"/>
        <v>94.453504387799995</v>
      </c>
      <c r="F183" s="58">
        <v>1513</v>
      </c>
      <c r="G183" s="58"/>
      <c r="H183" s="59">
        <v>0</v>
      </c>
      <c r="I183" s="60">
        <v>304</v>
      </c>
      <c r="J183" s="58" t="s">
        <v>473</v>
      </c>
      <c r="K183" s="61" t="s">
        <v>475</v>
      </c>
      <c r="L183" s="58" t="s">
        <v>475</v>
      </c>
      <c r="M183" s="58" t="s">
        <v>475</v>
      </c>
      <c r="N183" s="58" t="s">
        <v>476</v>
      </c>
      <c r="O183" s="58" t="s">
        <v>475</v>
      </c>
      <c r="P183" s="58" t="s">
        <v>475</v>
      </c>
      <c r="Q183" s="58" t="s">
        <v>476</v>
      </c>
      <c r="R183" s="58" t="s">
        <v>473</v>
      </c>
      <c r="S183" s="58" t="s">
        <v>476</v>
      </c>
      <c r="T183" s="61" t="s">
        <v>476</v>
      </c>
      <c r="U183" s="58" t="s">
        <v>475</v>
      </c>
      <c r="V183" s="58" t="s">
        <v>475</v>
      </c>
      <c r="W183" s="58" t="s">
        <v>474</v>
      </c>
      <c r="X183" s="58" t="s">
        <v>475</v>
      </c>
      <c r="Y183" s="58" t="s">
        <v>475</v>
      </c>
      <c r="Z183" s="58" t="s">
        <v>476</v>
      </c>
      <c r="AA183" s="58" t="s">
        <v>476</v>
      </c>
      <c r="AB183" s="58" t="s">
        <v>477</v>
      </c>
      <c r="AC183" s="58" t="s">
        <v>474</v>
      </c>
      <c r="AD183" s="58" t="s">
        <v>475</v>
      </c>
      <c r="AE183" s="58" t="s">
        <v>476</v>
      </c>
      <c r="AF183" s="58" t="s">
        <v>477</v>
      </c>
      <c r="AG183" s="58" t="s">
        <v>474</v>
      </c>
      <c r="AH183" s="58" t="s">
        <v>476</v>
      </c>
      <c r="AI183" s="58" t="s">
        <v>475</v>
      </c>
      <c r="AJ183" s="58" t="s">
        <v>476</v>
      </c>
      <c r="AK183" s="58" t="s">
        <v>473</v>
      </c>
      <c r="AL183" s="58" t="s">
        <v>476</v>
      </c>
      <c r="AM183" s="58" t="s">
        <v>474</v>
      </c>
      <c r="AN183" s="58" t="s">
        <v>476</v>
      </c>
      <c r="AO183" s="58" t="s">
        <v>475</v>
      </c>
    </row>
    <row r="184" spans="3:41">
      <c r="C184" s="57" t="s">
        <v>654</v>
      </c>
      <c r="D184" s="58">
        <v>25</v>
      </c>
      <c r="E184" s="58">
        <f t="shared" si="2"/>
        <v>94.453504387799995</v>
      </c>
      <c r="F184" s="58">
        <v>1513</v>
      </c>
      <c r="G184" s="58"/>
      <c r="H184" s="59">
        <v>0</v>
      </c>
      <c r="I184" s="60">
        <v>304</v>
      </c>
      <c r="J184" s="58" t="s">
        <v>473</v>
      </c>
      <c r="K184" s="61" t="s">
        <v>475</v>
      </c>
      <c r="L184" s="58" t="s">
        <v>475</v>
      </c>
      <c r="M184" s="58" t="s">
        <v>475</v>
      </c>
      <c r="N184" s="58" t="s">
        <v>476</v>
      </c>
      <c r="O184" s="58" t="s">
        <v>475</v>
      </c>
      <c r="P184" s="58" t="s">
        <v>475</v>
      </c>
      <c r="Q184" s="58" t="s">
        <v>476</v>
      </c>
      <c r="R184" s="58" t="s">
        <v>473</v>
      </c>
      <c r="S184" s="58" t="s">
        <v>476</v>
      </c>
      <c r="T184" s="61" t="s">
        <v>473</v>
      </c>
      <c r="U184" s="58" t="s">
        <v>474</v>
      </c>
      <c r="V184" s="58" t="s">
        <v>475</v>
      </c>
      <c r="W184" s="58" t="s">
        <v>474</v>
      </c>
      <c r="X184" s="58" t="s">
        <v>475</v>
      </c>
      <c r="Y184" s="58" t="s">
        <v>475</v>
      </c>
      <c r="Z184" s="58" t="s">
        <v>476</v>
      </c>
      <c r="AA184" s="58" t="s">
        <v>476</v>
      </c>
      <c r="AB184" s="58" t="s">
        <v>476</v>
      </c>
      <c r="AC184" s="58" t="s">
        <v>474</v>
      </c>
      <c r="AD184" s="58" t="s">
        <v>475</v>
      </c>
      <c r="AE184" s="58" t="s">
        <v>477</v>
      </c>
      <c r="AF184" s="58" t="s">
        <v>476</v>
      </c>
      <c r="AG184" s="58" t="s">
        <v>477</v>
      </c>
      <c r="AH184" s="58" t="s">
        <v>476</v>
      </c>
      <c r="AI184" s="58" t="s">
        <v>475</v>
      </c>
      <c r="AJ184" s="58" t="s">
        <v>476</v>
      </c>
      <c r="AK184" s="58" t="s">
        <v>473</v>
      </c>
      <c r="AL184" s="58" t="s">
        <v>476</v>
      </c>
      <c r="AM184" s="58" t="s">
        <v>476</v>
      </c>
      <c r="AN184" s="58" t="s">
        <v>476</v>
      </c>
      <c r="AO184" s="58" t="s">
        <v>474</v>
      </c>
    </row>
    <row r="185" spans="3:41">
      <c r="C185" s="57" t="s">
        <v>655</v>
      </c>
      <c r="D185" s="58"/>
      <c r="E185" s="58">
        <f t="shared" si="2"/>
        <v>0</v>
      </c>
      <c r="F185" s="58"/>
      <c r="G185" s="58"/>
      <c r="H185" s="59">
        <v>0</v>
      </c>
      <c r="I185" s="60" t="s">
        <v>504</v>
      </c>
      <c r="J185" s="58" t="s">
        <v>473</v>
      </c>
      <c r="K185" s="61" t="s">
        <v>476</v>
      </c>
      <c r="L185" s="58" t="s">
        <v>474</v>
      </c>
      <c r="M185" s="58" t="s">
        <v>475</v>
      </c>
      <c r="N185" s="58" t="s">
        <v>474</v>
      </c>
      <c r="O185" s="58" t="s">
        <v>475</v>
      </c>
      <c r="P185" s="58" t="s">
        <v>475</v>
      </c>
      <c r="Q185" s="58" t="s">
        <v>476</v>
      </c>
      <c r="R185" s="58" t="s">
        <v>473</v>
      </c>
      <c r="S185" s="58" t="s">
        <v>476</v>
      </c>
      <c r="T185" s="61" t="s">
        <v>473</v>
      </c>
      <c r="U185" s="58" t="s">
        <v>474</v>
      </c>
      <c r="V185" s="58" t="s">
        <v>475</v>
      </c>
      <c r="W185" s="58" t="s">
        <v>474</v>
      </c>
      <c r="X185" s="58" t="s">
        <v>475</v>
      </c>
      <c r="Y185" s="58" t="s">
        <v>475</v>
      </c>
      <c r="Z185" s="58" t="s">
        <v>476</v>
      </c>
      <c r="AA185" s="58" t="s">
        <v>476</v>
      </c>
      <c r="AB185" s="58" t="s">
        <v>476</v>
      </c>
      <c r="AC185" s="58" t="s">
        <v>477</v>
      </c>
      <c r="AD185" s="58" t="s">
        <v>476</v>
      </c>
      <c r="AE185" s="58" t="s">
        <v>477</v>
      </c>
      <c r="AF185" s="58" t="s">
        <v>476</v>
      </c>
      <c r="AG185" s="58" t="s">
        <v>475</v>
      </c>
      <c r="AH185" s="58" t="s">
        <v>473</v>
      </c>
      <c r="AI185" s="58" t="s">
        <v>475</v>
      </c>
      <c r="AJ185" s="58" t="s">
        <v>476</v>
      </c>
      <c r="AK185" s="58" t="s">
        <v>473</v>
      </c>
      <c r="AL185" s="58" t="s">
        <v>476</v>
      </c>
      <c r="AM185" s="58" t="s">
        <v>476</v>
      </c>
      <c r="AN185" s="58" t="s">
        <v>476</v>
      </c>
      <c r="AO185" s="58" t="s">
        <v>476</v>
      </c>
    </row>
    <row r="186" spans="3:41">
      <c r="C186" s="64" t="s">
        <v>656</v>
      </c>
      <c r="D186" s="58">
        <v>20</v>
      </c>
      <c r="E186" s="58">
        <f t="shared" si="2"/>
        <v>75.100836601799998</v>
      </c>
      <c r="F186" s="58">
        <v>1203</v>
      </c>
      <c r="G186" s="58">
        <v>1.67</v>
      </c>
      <c r="H186" s="59">
        <v>0</v>
      </c>
      <c r="I186" s="60">
        <v>304</v>
      </c>
      <c r="J186" s="58" t="s">
        <v>474</v>
      </c>
      <c r="K186" s="61" t="s">
        <v>475</v>
      </c>
      <c r="L186" s="58" t="s">
        <v>474</v>
      </c>
      <c r="M186" s="58" t="s">
        <v>473</v>
      </c>
      <c r="N186" s="58" t="s">
        <v>477</v>
      </c>
      <c r="O186" s="58" t="s">
        <v>475</v>
      </c>
      <c r="P186" s="58" t="s">
        <v>474</v>
      </c>
      <c r="Q186" s="58" t="s">
        <v>476</v>
      </c>
      <c r="R186" s="58" t="s">
        <v>476</v>
      </c>
      <c r="S186" s="58" t="s">
        <v>476</v>
      </c>
      <c r="T186" s="61" t="s">
        <v>473</v>
      </c>
      <c r="U186" s="58" t="s">
        <v>473</v>
      </c>
      <c r="V186" s="58" t="s">
        <v>476</v>
      </c>
      <c r="W186" s="58" t="s">
        <v>477</v>
      </c>
      <c r="X186" s="58" t="s">
        <v>475</v>
      </c>
      <c r="Y186" s="58" t="s">
        <v>476</v>
      </c>
      <c r="Z186" s="58" t="s">
        <v>476</v>
      </c>
      <c r="AA186" s="58" t="s">
        <v>476</v>
      </c>
      <c r="AB186" s="58" t="s">
        <v>476</v>
      </c>
      <c r="AC186" s="58" t="s">
        <v>476</v>
      </c>
      <c r="AD186" s="58" t="s">
        <v>476</v>
      </c>
      <c r="AE186" s="58" t="s">
        <v>477</v>
      </c>
      <c r="AF186" s="58" t="s">
        <v>476</v>
      </c>
      <c r="AG186" s="58" t="s">
        <v>475</v>
      </c>
      <c r="AH186" s="58" t="s">
        <v>477</v>
      </c>
      <c r="AI186" s="58" t="s">
        <v>474</v>
      </c>
      <c r="AJ186" s="58" t="s">
        <v>476</v>
      </c>
      <c r="AK186" s="58" t="s">
        <v>473</v>
      </c>
      <c r="AL186" s="58" t="s">
        <v>476</v>
      </c>
      <c r="AM186" s="58" t="s">
        <v>476</v>
      </c>
      <c r="AN186" s="58" t="s">
        <v>476</v>
      </c>
      <c r="AO186" s="58" t="s">
        <v>476</v>
      </c>
    </row>
    <row r="187" spans="3:41">
      <c r="C187" s="65" t="s">
        <v>657</v>
      </c>
      <c r="D187" s="66">
        <v>25</v>
      </c>
      <c r="E187" s="58">
        <f t="shared" si="2"/>
        <v>49.817512558799997</v>
      </c>
      <c r="F187" s="66">
        <v>798</v>
      </c>
      <c r="G187" s="66"/>
      <c r="H187" s="59">
        <v>0</v>
      </c>
      <c r="I187" s="60" t="s">
        <v>504</v>
      </c>
      <c r="J187" s="69" t="s">
        <v>473</v>
      </c>
      <c r="K187" s="71" t="s">
        <v>473</v>
      </c>
      <c r="L187" s="69" t="s">
        <v>473</v>
      </c>
      <c r="M187" s="69" t="s">
        <v>473</v>
      </c>
      <c r="N187" s="69" t="s">
        <v>473</v>
      </c>
      <c r="O187" s="58" t="s">
        <v>475</v>
      </c>
      <c r="P187" s="58" t="s">
        <v>474</v>
      </c>
      <c r="Q187" s="58" t="s">
        <v>476</v>
      </c>
      <c r="R187" s="58" t="s">
        <v>473</v>
      </c>
      <c r="S187" s="58" t="s">
        <v>474</v>
      </c>
      <c r="T187" s="61" t="s">
        <v>474</v>
      </c>
      <c r="U187" s="58" t="s">
        <v>476</v>
      </c>
      <c r="V187" s="58" t="s">
        <v>476</v>
      </c>
      <c r="W187" s="58" t="s">
        <v>476</v>
      </c>
      <c r="X187" s="58" t="s">
        <v>475</v>
      </c>
      <c r="Y187" s="58" t="s">
        <v>476</v>
      </c>
      <c r="Z187" s="58" t="s">
        <v>474</v>
      </c>
      <c r="AA187" s="58" t="s">
        <v>477</v>
      </c>
      <c r="AB187" s="58" t="s">
        <v>476</v>
      </c>
      <c r="AC187" s="58" t="s">
        <v>476</v>
      </c>
      <c r="AD187" s="58" t="s">
        <v>477</v>
      </c>
      <c r="AE187" s="58" t="s">
        <v>474</v>
      </c>
      <c r="AF187" s="58" t="s">
        <v>475</v>
      </c>
      <c r="AG187" s="58" t="s">
        <v>475</v>
      </c>
      <c r="AH187" s="58" t="s">
        <v>473</v>
      </c>
      <c r="AI187" s="58" t="s">
        <v>476</v>
      </c>
      <c r="AJ187" s="58" t="s">
        <v>476</v>
      </c>
      <c r="AK187" s="58" t="s">
        <v>476</v>
      </c>
      <c r="AL187" s="58" t="s">
        <v>476</v>
      </c>
      <c r="AM187" s="58" t="s">
        <v>476</v>
      </c>
      <c r="AN187" s="58" t="s">
        <v>476</v>
      </c>
      <c r="AO187" s="58" t="s">
        <v>474</v>
      </c>
    </row>
    <row r="188" spans="3:41">
      <c r="C188" s="65" t="s">
        <v>658</v>
      </c>
      <c r="D188" s="66">
        <v>20</v>
      </c>
      <c r="E188" s="58">
        <f t="shared" si="2"/>
        <v>43.824428341199997</v>
      </c>
      <c r="F188" s="66">
        <v>702</v>
      </c>
      <c r="G188" s="66">
        <v>0.80500000000000005</v>
      </c>
      <c r="H188" s="59">
        <v>0</v>
      </c>
      <c r="I188" s="60" t="s">
        <v>504</v>
      </c>
      <c r="J188" s="69" t="s">
        <v>473</v>
      </c>
      <c r="K188" s="71" t="s">
        <v>473</v>
      </c>
      <c r="L188" s="69" t="s">
        <v>473</v>
      </c>
      <c r="M188" s="69" t="s">
        <v>473</v>
      </c>
      <c r="N188" s="69" t="s">
        <v>473</v>
      </c>
      <c r="O188" s="69" t="s">
        <v>473</v>
      </c>
      <c r="P188" s="69" t="s">
        <v>473</v>
      </c>
      <c r="Q188" s="69" t="s">
        <v>473</v>
      </c>
      <c r="R188" s="69" t="s">
        <v>473</v>
      </c>
      <c r="S188" s="69" t="s">
        <v>473</v>
      </c>
      <c r="T188" s="71" t="s">
        <v>473</v>
      </c>
      <c r="U188" s="69" t="s">
        <v>473</v>
      </c>
      <c r="V188" s="69" t="s">
        <v>473</v>
      </c>
      <c r="W188" s="69" t="s">
        <v>473</v>
      </c>
      <c r="X188" s="69" t="s">
        <v>473</v>
      </c>
      <c r="Y188" s="69" t="s">
        <v>473</v>
      </c>
      <c r="Z188" s="69" t="s">
        <v>473</v>
      </c>
      <c r="AA188" s="69" t="s">
        <v>473</v>
      </c>
      <c r="AB188" s="69" t="s">
        <v>473</v>
      </c>
      <c r="AC188" s="69" t="s">
        <v>473</v>
      </c>
      <c r="AD188" s="69" t="s">
        <v>473</v>
      </c>
      <c r="AE188" s="69" t="s">
        <v>473</v>
      </c>
      <c r="AF188" s="69" t="s">
        <v>473</v>
      </c>
      <c r="AG188" s="69" t="s">
        <v>473</v>
      </c>
      <c r="AH188" s="69" t="s">
        <v>473</v>
      </c>
      <c r="AI188" s="69" t="s">
        <v>473</v>
      </c>
      <c r="AJ188" s="69" t="s">
        <v>473</v>
      </c>
      <c r="AK188" s="69" t="s">
        <v>473</v>
      </c>
      <c r="AL188" s="69" t="s">
        <v>473</v>
      </c>
      <c r="AM188" s="69" t="s">
        <v>473</v>
      </c>
      <c r="AN188" s="69" t="s">
        <v>473</v>
      </c>
      <c r="AO188" s="69" t="s">
        <v>473</v>
      </c>
    </row>
    <row r="189" spans="3:41">
      <c r="C189" s="65" t="s">
        <v>659</v>
      </c>
      <c r="D189" s="66">
        <v>20</v>
      </c>
      <c r="E189" s="58">
        <f t="shared" si="2"/>
        <v>81.5309165436</v>
      </c>
      <c r="F189" s="66">
        <v>1306</v>
      </c>
      <c r="G189" s="66"/>
      <c r="H189" s="59">
        <v>0</v>
      </c>
      <c r="I189" s="60">
        <v>316</v>
      </c>
      <c r="J189" s="69" t="s">
        <v>473</v>
      </c>
      <c r="K189" s="71" t="s">
        <v>473</v>
      </c>
      <c r="L189" s="58" t="s">
        <v>474</v>
      </c>
      <c r="M189" s="69" t="s">
        <v>473</v>
      </c>
      <c r="N189" s="58" t="s">
        <v>474</v>
      </c>
      <c r="O189" s="69" t="s">
        <v>473</v>
      </c>
      <c r="P189" s="69" t="s">
        <v>473</v>
      </c>
      <c r="Q189" s="69" t="s">
        <v>473</v>
      </c>
      <c r="R189" s="69" t="s">
        <v>473</v>
      </c>
      <c r="S189" s="69" t="s">
        <v>473</v>
      </c>
      <c r="T189" s="71" t="s">
        <v>473</v>
      </c>
      <c r="U189" s="69" t="s">
        <v>473</v>
      </c>
      <c r="V189" s="69" t="s">
        <v>473</v>
      </c>
      <c r="W189" s="69" t="s">
        <v>473</v>
      </c>
      <c r="X189" s="69" t="s">
        <v>473</v>
      </c>
      <c r="Y189" s="69" t="s">
        <v>473</v>
      </c>
      <c r="Z189" s="69" t="s">
        <v>473</v>
      </c>
      <c r="AA189" s="69" t="s">
        <v>473</v>
      </c>
      <c r="AB189" s="69" t="s">
        <v>473</v>
      </c>
      <c r="AC189" s="69" t="s">
        <v>473</v>
      </c>
      <c r="AD189" s="69" t="s">
        <v>473</v>
      </c>
      <c r="AE189" s="69" t="s">
        <v>473</v>
      </c>
      <c r="AF189" s="69" t="s">
        <v>473</v>
      </c>
      <c r="AG189" s="69" t="s">
        <v>473</v>
      </c>
      <c r="AH189" s="69" t="s">
        <v>473</v>
      </c>
      <c r="AI189" s="69" t="s">
        <v>473</v>
      </c>
      <c r="AJ189" s="69" t="s">
        <v>473</v>
      </c>
      <c r="AK189" s="69" t="s">
        <v>473</v>
      </c>
      <c r="AL189" s="69" t="s">
        <v>473</v>
      </c>
      <c r="AM189" s="69" t="s">
        <v>473</v>
      </c>
      <c r="AN189" s="69" t="s">
        <v>473</v>
      </c>
      <c r="AO189" s="69" t="s">
        <v>473</v>
      </c>
    </row>
    <row r="190" spans="3:41">
      <c r="C190" s="57" t="s">
        <v>660</v>
      </c>
      <c r="D190" s="58">
        <v>25</v>
      </c>
      <c r="E190" s="58">
        <f t="shared" si="2"/>
        <v>63.801375733199997</v>
      </c>
      <c r="F190" s="77">
        <v>1022</v>
      </c>
      <c r="G190" s="77"/>
      <c r="H190" s="59">
        <v>0</v>
      </c>
      <c r="I190" s="60">
        <v>304</v>
      </c>
      <c r="J190" s="58" t="s">
        <v>473</v>
      </c>
      <c r="K190" s="61" t="s">
        <v>475</v>
      </c>
      <c r="L190" s="58" t="s">
        <v>475</v>
      </c>
      <c r="M190" s="58" t="s">
        <v>473</v>
      </c>
      <c r="N190" s="58" t="s">
        <v>477</v>
      </c>
      <c r="O190" s="69" t="s">
        <v>473</v>
      </c>
      <c r="P190" s="58" t="s">
        <v>475</v>
      </c>
      <c r="Q190" s="58" t="s">
        <v>474</v>
      </c>
      <c r="R190" s="69" t="s">
        <v>473</v>
      </c>
      <c r="S190" s="69" t="s">
        <v>473</v>
      </c>
      <c r="T190" s="71" t="s">
        <v>473</v>
      </c>
      <c r="U190" s="58" t="s">
        <v>475</v>
      </c>
      <c r="V190" s="58" t="s">
        <v>476</v>
      </c>
      <c r="W190" s="69" t="s">
        <v>473</v>
      </c>
      <c r="X190" s="58" t="s">
        <v>475</v>
      </c>
      <c r="Y190" s="69" t="s">
        <v>473</v>
      </c>
      <c r="Z190" s="69" t="s">
        <v>473</v>
      </c>
      <c r="AA190" s="58" t="s">
        <v>476</v>
      </c>
      <c r="AB190" s="58" t="s">
        <v>476</v>
      </c>
      <c r="AC190" s="69" t="s">
        <v>473</v>
      </c>
      <c r="AD190" s="58" t="s">
        <v>477</v>
      </c>
      <c r="AE190" s="69" t="s">
        <v>473</v>
      </c>
      <c r="AF190" s="69" t="s">
        <v>473</v>
      </c>
      <c r="AG190" s="69" t="s">
        <v>473</v>
      </c>
      <c r="AH190" s="69" t="s">
        <v>473</v>
      </c>
      <c r="AI190" s="58" t="s">
        <v>477</v>
      </c>
      <c r="AJ190" s="58" t="s">
        <v>476</v>
      </c>
      <c r="AK190" s="58" t="s">
        <v>476</v>
      </c>
      <c r="AL190" s="69" t="s">
        <v>473</v>
      </c>
      <c r="AM190" s="58" t="s">
        <v>477</v>
      </c>
      <c r="AN190" s="58" t="s">
        <v>476</v>
      </c>
      <c r="AO190" s="69" t="s">
        <v>473</v>
      </c>
    </row>
    <row r="191" spans="3:41">
      <c r="C191" s="57" t="s">
        <v>661</v>
      </c>
      <c r="D191" s="58"/>
      <c r="E191" s="58">
        <f t="shared" si="2"/>
        <v>0</v>
      </c>
      <c r="F191" s="58"/>
      <c r="G191" s="58"/>
      <c r="H191" s="59">
        <v>0</v>
      </c>
      <c r="I191" s="60">
        <v>304</v>
      </c>
      <c r="J191" s="58" t="s">
        <v>473</v>
      </c>
      <c r="K191" s="61" t="s">
        <v>475</v>
      </c>
      <c r="L191" s="58" t="s">
        <v>475</v>
      </c>
      <c r="M191" s="58" t="s">
        <v>473</v>
      </c>
      <c r="N191" s="58" t="s">
        <v>473</v>
      </c>
      <c r="O191" s="58" t="s">
        <v>475</v>
      </c>
      <c r="P191" s="58" t="s">
        <v>476</v>
      </c>
      <c r="Q191" s="58" t="s">
        <v>475</v>
      </c>
      <c r="R191" s="58" t="s">
        <v>473</v>
      </c>
      <c r="S191" s="58" t="s">
        <v>475</v>
      </c>
      <c r="T191" s="61" t="s">
        <v>473</v>
      </c>
      <c r="U191" s="58" t="s">
        <v>473</v>
      </c>
      <c r="V191" s="58" t="s">
        <v>476</v>
      </c>
      <c r="W191" s="58" t="s">
        <v>473</v>
      </c>
      <c r="X191" s="58" t="s">
        <v>475</v>
      </c>
      <c r="Y191" s="58" t="s">
        <v>476</v>
      </c>
      <c r="Z191" s="58" t="s">
        <v>476</v>
      </c>
      <c r="AA191" s="58" t="s">
        <v>477</v>
      </c>
      <c r="AB191" s="58" t="s">
        <v>476</v>
      </c>
      <c r="AC191" s="58" t="s">
        <v>473</v>
      </c>
      <c r="AD191" s="58" t="s">
        <v>475</v>
      </c>
      <c r="AE191" s="58" t="s">
        <v>473</v>
      </c>
      <c r="AF191" s="58" t="s">
        <v>475</v>
      </c>
      <c r="AG191" s="58" t="s">
        <v>475</v>
      </c>
      <c r="AH191" s="58" t="s">
        <v>473</v>
      </c>
      <c r="AI191" s="58" t="s">
        <v>475</v>
      </c>
      <c r="AJ191" s="58" t="s">
        <v>476</v>
      </c>
      <c r="AK191" s="58" t="s">
        <v>473</v>
      </c>
      <c r="AL191" s="58" t="s">
        <v>476</v>
      </c>
      <c r="AM191" s="58" t="s">
        <v>474</v>
      </c>
      <c r="AN191" s="58" t="s">
        <v>476</v>
      </c>
      <c r="AO191" s="58" t="s">
        <v>475</v>
      </c>
    </row>
    <row r="192" spans="3:41">
      <c r="C192" s="57" t="s">
        <v>662</v>
      </c>
      <c r="D192" s="58"/>
      <c r="E192" s="58">
        <f t="shared" si="2"/>
        <v>0</v>
      </c>
      <c r="F192" s="58"/>
      <c r="G192" s="58"/>
      <c r="H192" s="59">
        <v>0</v>
      </c>
      <c r="I192" s="60">
        <v>304</v>
      </c>
      <c r="J192" s="58" t="s">
        <v>473</v>
      </c>
      <c r="K192" s="61" t="s">
        <v>475</v>
      </c>
      <c r="L192" s="58" t="s">
        <v>475</v>
      </c>
      <c r="M192" s="58" t="s">
        <v>473</v>
      </c>
      <c r="N192" s="58" t="s">
        <v>473</v>
      </c>
      <c r="O192" s="58" t="s">
        <v>473</v>
      </c>
      <c r="P192" s="58" t="s">
        <v>473</v>
      </c>
      <c r="Q192" s="58" t="s">
        <v>473</v>
      </c>
      <c r="R192" s="58" t="s">
        <v>473</v>
      </c>
      <c r="S192" s="58" t="s">
        <v>473</v>
      </c>
      <c r="T192" s="61" t="s">
        <v>473</v>
      </c>
      <c r="U192" s="58" t="s">
        <v>473</v>
      </c>
      <c r="V192" s="58" t="s">
        <v>473</v>
      </c>
      <c r="W192" s="58" t="s">
        <v>473</v>
      </c>
      <c r="X192" s="58" t="s">
        <v>473</v>
      </c>
      <c r="Y192" s="58" t="s">
        <v>473</v>
      </c>
      <c r="Z192" s="58" t="s">
        <v>475</v>
      </c>
      <c r="AA192" s="58" t="s">
        <v>473</v>
      </c>
      <c r="AB192" s="58" t="s">
        <v>473</v>
      </c>
      <c r="AC192" s="58" t="s">
        <v>473</v>
      </c>
      <c r="AD192" s="58" t="s">
        <v>473</v>
      </c>
      <c r="AE192" s="58" t="s">
        <v>473</v>
      </c>
      <c r="AF192" s="58" t="s">
        <v>475</v>
      </c>
      <c r="AG192" s="58" t="s">
        <v>475</v>
      </c>
      <c r="AH192" s="58" t="s">
        <v>473</v>
      </c>
      <c r="AI192" s="58" t="s">
        <v>473</v>
      </c>
      <c r="AJ192" s="58" t="s">
        <v>473</v>
      </c>
      <c r="AK192" s="58" t="s">
        <v>473</v>
      </c>
      <c r="AL192" s="58" t="s">
        <v>476</v>
      </c>
      <c r="AM192" s="58" t="s">
        <v>473</v>
      </c>
      <c r="AN192" s="58" t="s">
        <v>473</v>
      </c>
      <c r="AO192" s="58" t="s">
        <v>475</v>
      </c>
    </row>
    <row r="193" spans="3:41">
      <c r="C193" s="57" t="s">
        <v>663</v>
      </c>
      <c r="D193" s="58"/>
      <c r="E193" s="58">
        <f t="shared" si="2"/>
        <v>0</v>
      </c>
      <c r="F193" s="58"/>
      <c r="G193" s="58"/>
      <c r="H193" s="59">
        <v>0</v>
      </c>
      <c r="I193" s="60">
        <v>304</v>
      </c>
      <c r="J193" s="58" t="s">
        <v>473</v>
      </c>
      <c r="K193" s="61" t="s">
        <v>475</v>
      </c>
      <c r="L193" s="58" t="s">
        <v>475</v>
      </c>
      <c r="M193" s="58" t="s">
        <v>473</v>
      </c>
      <c r="N193" s="58" t="s">
        <v>473</v>
      </c>
      <c r="O193" s="58" t="s">
        <v>473</v>
      </c>
      <c r="P193" s="58" t="s">
        <v>473</v>
      </c>
      <c r="Q193" s="58" t="s">
        <v>473</v>
      </c>
      <c r="R193" s="58" t="s">
        <v>473</v>
      </c>
      <c r="S193" s="58" t="s">
        <v>473</v>
      </c>
      <c r="T193" s="61" t="s">
        <v>473</v>
      </c>
      <c r="U193" s="58" t="s">
        <v>473</v>
      </c>
      <c r="V193" s="58" t="s">
        <v>473</v>
      </c>
      <c r="W193" s="58" t="s">
        <v>473</v>
      </c>
      <c r="X193" s="58" t="s">
        <v>473</v>
      </c>
      <c r="Y193" s="58" t="s">
        <v>473</v>
      </c>
      <c r="Z193" s="58" t="s">
        <v>475</v>
      </c>
      <c r="AA193" s="58" t="s">
        <v>473</v>
      </c>
      <c r="AB193" s="58" t="s">
        <v>473</v>
      </c>
      <c r="AC193" s="58" t="s">
        <v>473</v>
      </c>
      <c r="AD193" s="58" t="s">
        <v>473</v>
      </c>
      <c r="AE193" s="58" t="s">
        <v>473</v>
      </c>
      <c r="AF193" s="58" t="s">
        <v>475</v>
      </c>
      <c r="AG193" s="58" t="s">
        <v>475</v>
      </c>
      <c r="AH193" s="58" t="s">
        <v>473</v>
      </c>
      <c r="AI193" s="58" t="s">
        <v>475</v>
      </c>
      <c r="AJ193" s="58" t="s">
        <v>473</v>
      </c>
      <c r="AK193" s="58" t="s">
        <v>473</v>
      </c>
      <c r="AL193" s="58" t="s">
        <v>476</v>
      </c>
      <c r="AM193" s="58" t="s">
        <v>473</v>
      </c>
      <c r="AN193" s="58" t="s">
        <v>473</v>
      </c>
      <c r="AO193" s="58" t="s">
        <v>475</v>
      </c>
    </row>
    <row r="194" spans="3:41">
      <c r="C194" s="57" t="s">
        <v>664</v>
      </c>
      <c r="D194" s="67">
        <v>20</v>
      </c>
      <c r="E194" s="58">
        <f t="shared" si="2"/>
        <v>59.930842175999999</v>
      </c>
      <c r="F194" s="67">
        <v>960</v>
      </c>
      <c r="G194" s="67">
        <v>1017</v>
      </c>
      <c r="H194" s="59">
        <v>0</v>
      </c>
      <c r="I194" s="60">
        <v>304</v>
      </c>
      <c r="J194" s="58" t="s">
        <v>473</v>
      </c>
      <c r="K194" s="61" t="s">
        <v>475</v>
      </c>
      <c r="L194" s="58" t="s">
        <v>475</v>
      </c>
      <c r="M194" s="58" t="s">
        <v>473</v>
      </c>
      <c r="N194" s="58" t="s">
        <v>475</v>
      </c>
      <c r="O194" s="58" t="s">
        <v>473</v>
      </c>
      <c r="P194" s="58" t="s">
        <v>473</v>
      </c>
      <c r="Q194" s="58" t="s">
        <v>475</v>
      </c>
      <c r="R194" s="58" t="s">
        <v>473</v>
      </c>
      <c r="S194" s="58" t="s">
        <v>473</v>
      </c>
      <c r="T194" s="61" t="s">
        <v>473</v>
      </c>
      <c r="U194" s="58" t="s">
        <v>473</v>
      </c>
      <c r="V194" s="58" t="s">
        <v>473</v>
      </c>
      <c r="W194" s="58" t="s">
        <v>473</v>
      </c>
      <c r="X194" s="58" t="s">
        <v>473</v>
      </c>
      <c r="Y194" s="58" t="s">
        <v>473</v>
      </c>
      <c r="Z194" s="58" t="s">
        <v>475</v>
      </c>
      <c r="AA194" s="58" t="s">
        <v>473</v>
      </c>
      <c r="AB194" s="58" t="s">
        <v>473</v>
      </c>
      <c r="AC194" s="58" t="s">
        <v>473</v>
      </c>
      <c r="AD194" s="58" t="s">
        <v>473</v>
      </c>
      <c r="AE194" s="58" t="s">
        <v>473</v>
      </c>
      <c r="AF194" s="58" t="s">
        <v>475</v>
      </c>
      <c r="AG194" s="58" t="s">
        <v>475</v>
      </c>
      <c r="AH194" s="58" t="s">
        <v>473</v>
      </c>
      <c r="AI194" s="58" t="s">
        <v>475</v>
      </c>
      <c r="AJ194" s="58" t="s">
        <v>475</v>
      </c>
      <c r="AK194" s="58" t="s">
        <v>473</v>
      </c>
      <c r="AL194" s="58" t="s">
        <v>476</v>
      </c>
      <c r="AM194" s="58" t="s">
        <v>473</v>
      </c>
      <c r="AN194" s="58" t="s">
        <v>473</v>
      </c>
      <c r="AO194" s="58" t="s">
        <v>475</v>
      </c>
    </row>
    <row r="195" spans="3:41">
      <c r="C195" s="57" t="s">
        <v>665</v>
      </c>
      <c r="D195" s="58"/>
      <c r="E195" s="58">
        <f t="shared" si="2"/>
        <v>0</v>
      </c>
      <c r="F195" s="58"/>
      <c r="G195" s="58"/>
      <c r="H195" s="59">
        <v>0</v>
      </c>
      <c r="I195" s="60">
        <v>304</v>
      </c>
      <c r="J195" s="58" t="s">
        <v>473</v>
      </c>
      <c r="K195" s="61" t="s">
        <v>475</v>
      </c>
      <c r="L195" s="58" t="s">
        <v>475</v>
      </c>
      <c r="M195" s="58" t="s">
        <v>473</v>
      </c>
      <c r="N195" s="58" t="s">
        <v>473</v>
      </c>
      <c r="O195" s="58" t="s">
        <v>473</v>
      </c>
      <c r="P195" s="58" t="s">
        <v>473</v>
      </c>
      <c r="Q195" s="58" t="s">
        <v>475</v>
      </c>
      <c r="R195" s="58" t="s">
        <v>473</v>
      </c>
      <c r="S195" s="58" t="s">
        <v>475</v>
      </c>
      <c r="T195" s="61" t="s">
        <v>473</v>
      </c>
      <c r="U195" s="58" t="s">
        <v>473</v>
      </c>
      <c r="V195" s="58" t="s">
        <v>475</v>
      </c>
      <c r="W195" s="58" t="s">
        <v>473</v>
      </c>
      <c r="X195" s="58" t="s">
        <v>473</v>
      </c>
      <c r="Y195" s="58" t="s">
        <v>473</v>
      </c>
      <c r="Z195" s="58" t="s">
        <v>475</v>
      </c>
      <c r="AA195" s="58" t="s">
        <v>473</v>
      </c>
      <c r="AB195" s="58" t="s">
        <v>473</v>
      </c>
      <c r="AC195" s="58" t="s">
        <v>473</v>
      </c>
      <c r="AD195" s="58" t="s">
        <v>473</v>
      </c>
      <c r="AE195" s="58" t="s">
        <v>473</v>
      </c>
      <c r="AF195" s="58" t="s">
        <v>475</v>
      </c>
      <c r="AG195" s="58" t="s">
        <v>475</v>
      </c>
      <c r="AH195" s="58" t="s">
        <v>475</v>
      </c>
      <c r="AI195" s="58" t="s">
        <v>475</v>
      </c>
      <c r="AJ195" s="58" t="s">
        <v>475</v>
      </c>
      <c r="AK195" s="58" t="s">
        <v>473</v>
      </c>
      <c r="AL195" s="58" t="s">
        <v>475</v>
      </c>
      <c r="AM195" s="58" t="s">
        <v>474</v>
      </c>
      <c r="AN195" s="58" t="s">
        <v>475</v>
      </c>
      <c r="AO195" s="58" t="s">
        <v>475</v>
      </c>
    </row>
    <row r="196" spans="3:41">
      <c r="C196" s="57" t="s">
        <v>666</v>
      </c>
      <c r="D196" s="58"/>
      <c r="E196" s="58">
        <f t="shared" si="2"/>
        <v>0</v>
      </c>
      <c r="F196" s="58"/>
      <c r="G196" s="58"/>
      <c r="H196" s="59">
        <v>0</v>
      </c>
      <c r="I196" s="60">
        <v>304</v>
      </c>
      <c r="J196" s="58" t="s">
        <v>473</v>
      </c>
      <c r="K196" s="61" t="s">
        <v>475</v>
      </c>
      <c r="L196" s="58" t="s">
        <v>475</v>
      </c>
      <c r="M196" s="58" t="s">
        <v>473</v>
      </c>
      <c r="N196" s="58" t="s">
        <v>473</v>
      </c>
      <c r="O196" s="58" t="s">
        <v>473</v>
      </c>
      <c r="P196" s="58" t="s">
        <v>473</v>
      </c>
      <c r="Q196" s="58" t="s">
        <v>473</v>
      </c>
      <c r="R196" s="58" t="s">
        <v>473</v>
      </c>
      <c r="S196" s="58" t="s">
        <v>473</v>
      </c>
      <c r="T196" s="61" t="s">
        <v>473</v>
      </c>
      <c r="U196" s="58" t="s">
        <v>473</v>
      </c>
      <c r="V196" s="58" t="s">
        <v>473</v>
      </c>
      <c r="W196" s="58" t="s">
        <v>473</v>
      </c>
      <c r="X196" s="58" t="s">
        <v>475</v>
      </c>
      <c r="Y196" s="58" t="s">
        <v>473</v>
      </c>
      <c r="Z196" s="58" t="s">
        <v>475</v>
      </c>
      <c r="AA196" s="58" t="s">
        <v>473</v>
      </c>
      <c r="AB196" s="58" t="s">
        <v>473</v>
      </c>
      <c r="AC196" s="58" t="s">
        <v>473</v>
      </c>
      <c r="AD196" s="58" t="s">
        <v>475</v>
      </c>
      <c r="AE196" s="58" t="s">
        <v>473</v>
      </c>
      <c r="AF196" s="58" t="s">
        <v>475</v>
      </c>
      <c r="AG196" s="58" t="s">
        <v>475</v>
      </c>
      <c r="AH196" s="58" t="s">
        <v>473</v>
      </c>
      <c r="AI196" s="58" t="s">
        <v>476</v>
      </c>
      <c r="AJ196" s="58" t="s">
        <v>473</v>
      </c>
      <c r="AK196" s="58" t="s">
        <v>473</v>
      </c>
      <c r="AL196" s="58" t="s">
        <v>476</v>
      </c>
      <c r="AM196" s="58" t="s">
        <v>473</v>
      </c>
      <c r="AN196" s="58" t="s">
        <v>473</v>
      </c>
      <c r="AO196" s="58" t="s">
        <v>475</v>
      </c>
    </row>
    <row r="197" spans="3:41">
      <c r="C197" s="57" t="s">
        <v>667</v>
      </c>
      <c r="D197" s="58"/>
      <c r="E197" s="58">
        <f t="shared" si="2"/>
        <v>0</v>
      </c>
      <c r="F197" s="58"/>
      <c r="G197" s="58"/>
      <c r="H197" s="59">
        <v>0</v>
      </c>
      <c r="I197" s="60">
        <v>304</v>
      </c>
      <c r="J197" s="58" t="s">
        <v>473</v>
      </c>
      <c r="K197" s="61" t="s">
        <v>475</v>
      </c>
      <c r="L197" s="58" t="s">
        <v>475</v>
      </c>
      <c r="M197" s="58" t="s">
        <v>473</v>
      </c>
      <c r="N197" s="58" t="s">
        <v>473</v>
      </c>
      <c r="O197" s="58" t="s">
        <v>473</v>
      </c>
      <c r="P197" s="58" t="s">
        <v>473</v>
      </c>
      <c r="Q197" s="58" t="s">
        <v>476</v>
      </c>
      <c r="R197" s="58" t="s">
        <v>473</v>
      </c>
      <c r="S197" s="58" t="s">
        <v>476</v>
      </c>
      <c r="T197" s="61" t="s">
        <v>473</v>
      </c>
      <c r="U197" s="58" t="s">
        <v>473</v>
      </c>
      <c r="V197" s="58" t="s">
        <v>473</v>
      </c>
      <c r="W197" s="58" t="s">
        <v>473</v>
      </c>
      <c r="X197" s="58" t="s">
        <v>473</v>
      </c>
      <c r="Y197" s="58" t="s">
        <v>473</v>
      </c>
      <c r="Z197" s="58" t="s">
        <v>475</v>
      </c>
      <c r="AA197" s="58" t="s">
        <v>475</v>
      </c>
      <c r="AB197" s="58" t="s">
        <v>473</v>
      </c>
      <c r="AC197" s="58" t="s">
        <v>473</v>
      </c>
      <c r="AD197" s="58" t="s">
        <v>475</v>
      </c>
      <c r="AE197" s="58" t="s">
        <v>473</v>
      </c>
      <c r="AF197" s="58" t="s">
        <v>475</v>
      </c>
      <c r="AG197" s="58" t="s">
        <v>475</v>
      </c>
      <c r="AH197" s="58" t="s">
        <v>473</v>
      </c>
      <c r="AI197" s="58" t="s">
        <v>475</v>
      </c>
      <c r="AJ197" s="58" t="s">
        <v>475</v>
      </c>
      <c r="AK197" s="58" t="s">
        <v>473</v>
      </c>
      <c r="AL197" s="58" t="s">
        <v>476</v>
      </c>
      <c r="AM197" s="58" t="s">
        <v>473</v>
      </c>
      <c r="AN197" s="58" t="s">
        <v>473</v>
      </c>
      <c r="AO197" s="58" t="s">
        <v>475</v>
      </c>
    </row>
    <row r="198" spans="3:41">
      <c r="C198" s="57" t="s">
        <v>668</v>
      </c>
      <c r="D198" s="67" t="s">
        <v>669</v>
      </c>
      <c r="E198" s="58">
        <f t="shared" si="2"/>
        <v>57.700291143761994</v>
      </c>
      <c r="F198" s="67">
        <v>924.27</v>
      </c>
      <c r="G198" s="67"/>
      <c r="H198" s="59">
        <v>0</v>
      </c>
      <c r="I198" s="60">
        <v>304</v>
      </c>
      <c r="J198" s="58" t="s">
        <v>473</v>
      </c>
      <c r="K198" s="61" t="s">
        <v>475</v>
      </c>
      <c r="L198" s="58" t="s">
        <v>475</v>
      </c>
      <c r="M198" s="58" t="s">
        <v>473</v>
      </c>
      <c r="N198" s="58" t="s">
        <v>474</v>
      </c>
      <c r="O198" s="58" t="s">
        <v>473</v>
      </c>
      <c r="P198" s="58" t="s">
        <v>473</v>
      </c>
      <c r="Q198" s="58" t="s">
        <v>473</v>
      </c>
      <c r="R198" s="58" t="s">
        <v>473</v>
      </c>
      <c r="S198" s="58" t="s">
        <v>473</v>
      </c>
      <c r="T198" s="61" t="s">
        <v>473</v>
      </c>
      <c r="U198" s="58" t="s">
        <v>473</v>
      </c>
      <c r="V198" s="58" t="s">
        <v>473</v>
      </c>
      <c r="W198" s="58" t="s">
        <v>473</v>
      </c>
      <c r="X198" s="58" t="s">
        <v>473</v>
      </c>
      <c r="Y198" s="58" t="s">
        <v>473</v>
      </c>
      <c r="Z198" s="58" t="s">
        <v>475</v>
      </c>
      <c r="AA198" s="58" t="s">
        <v>475</v>
      </c>
      <c r="AB198" s="58" t="s">
        <v>473</v>
      </c>
      <c r="AC198" s="58" t="s">
        <v>473</v>
      </c>
      <c r="AD198" s="58" t="s">
        <v>474</v>
      </c>
      <c r="AE198" s="58" t="s">
        <v>473</v>
      </c>
      <c r="AF198" s="58" t="s">
        <v>475</v>
      </c>
      <c r="AG198" s="58" t="s">
        <v>475</v>
      </c>
      <c r="AH198" s="58" t="s">
        <v>473</v>
      </c>
      <c r="AI198" s="58" t="s">
        <v>473</v>
      </c>
      <c r="AJ198" s="58" t="s">
        <v>475</v>
      </c>
      <c r="AK198" s="58" t="s">
        <v>473</v>
      </c>
      <c r="AL198" s="58" t="s">
        <v>473</v>
      </c>
      <c r="AM198" s="58" t="s">
        <v>473</v>
      </c>
      <c r="AN198" s="58" t="s">
        <v>473</v>
      </c>
      <c r="AO198" s="58" t="s">
        <v>475</v>
      </c>
    </row>
    <row r="199" spans="3:41">
      <c r="C199" s="57" t="s">
        <v>670</v>
      </c>
      <c r="D199" s="58"/>
      <c r="E199" s="58">
        <f t="shared" si="2"/>
        <v>0</v>
      </c>
      <c r="F199" s="58"/>
      <c r="G199" s="58"/>
      <c r="H199" s="59">
        <v>0</v>
      </c>
      <c r="I199" s="60">
        <v>304</v>
      </c>
      <c r="J199" s="58" t="s">
        <v>473</v>
      </c>
      <c r="K199" s="61" t="s">
        <v>475</v>
      </c>
      <c r="L199" s="58" t="s">
        <v>475</v>
      </c>
      <c r="M199" s="58" t="s">
        <v>473</v>
      </c>
      <c r="N199" s="58" t="s">
        <v>474</v>
      </c>
      <c r="O199" s="58" t="s">
        <v>473</v>
      </c>
      <c r="P199" s="58" t="s">
        <v>473</v>
      </c>
      <c r="Q199" s="58" t="s">
        <v>475</v>
      </c>
      <c r="R199" s="58" t="s">
        <v>473</v>
      </c>
      <c r="S199" s="58" t="s">
        <v>475</v>
      </c>
      <c r="T199" s="61" t="s">
        <v>473</v>
      </c>
      <c r="U199" s="58" t="s">
        <v>473</v>
      </c>
      <c r="V199" s="58" t="s">
        <v>473</v>
      </c>
      <c r="W199" s="58" t="s">
        <v>473</v>
      </c>
      <c r="X199" s="58" t="s">
        <v>473</v>
      </c>
      <c r="Y199" s="58" t="s">
        <v>473</v>
      </c>
      <c r="Z199" s="58" t="s">
        <v>475</v>
      </c>
      <c r="AA199" s="58" t="s">
        <v>475</v>
      </c>
      <c r="AB199" s="58" t="s">
        <v>473</v>
      </c>
      <c r="AC199" s="58" t="s">
        <v>473</v>
      </c>
      <c r="AD199" s="58" t="s">
        <v>475</v>
      </c>
      <c r="AE199" s="58" t="s">
        <v>473</v>
      </c>
      <c r="AF199" s="58" t="s">
        <v>475</v>
      </c>
      <c r="AG199" s="58" t="s">
        <v>475</v>
      </c>
      <c r="AH199" s="58" t="s">
        <v>473</v>
      </c>
      <c r="AI199" s="58" t="s">
        <v>475</v>
      </c>
      <c r="AJ199" s="58" t="s">
        <v>475</v>
      </c>
      <c r="AK199" s="58" t="s">
        <v>473</v>
      </c>
      <c r="AL199" s="58" t="s">
        <v>475</v>
      </c>
      <c r="AM199" s="58" t="s">
        <v>475</v>
      </c>
      <c r="AN199" s="58" t="s">
        <v>476</v>
      </c>
      <c r="AO199" s="58" t="s">
        <v>475</v>
      </c>
    </row>
    <row r="200" spans="3:41">
      <c r="C200" s="57" t="s">
        <v>671</v>
      </c>
      <c r="D200" s="58"/>
      <c r="E200" s="58">
        <f t="shared" ref="E200:E263" si="3">F200*0.0624279606</f>
        <v>0</v>
      </c>
      <c r="F200" s="58"/>
      <c r="G200" s="58"/>
      <c r="H200" s="59">
        <v>0</v>
      </c>
      <c r="I200" s="60">
        <v>304</v>
      </c>
      <c r="J200" s="58" t="s">
        <v>473</v>
      </c>
      <c r="K200" s="61" t="s">
        <v>475</v>
      </c>
      <c r="L200" s="58" t="s">
        <v>475</v>
      </c>
      <c r="M200" s="58" t="s">
        <v>475</v>
      </c>
      <c r="N200" s="58" t="s">
        <v>474</v>
      </c>
      <c r="O200" s="58" t="s">
        <v>473</v>
      </c>
      <c r="P200" s="58" t="s">
        <v>473</v>
      </c>
      <c r="Q200" s="58" t="s">
        <v>473</v>
      </c>
      <c r="R200" s="58" t="s">
        <v>473</v>
      </c>
      <c r="S200" s="58" t="s">
        <v>473</v>
      </c>
      <c r="T200" s="61" t="s">
        <v>473</v>
      </c>
      <c r="U200" s="58" t="s">
        <v>473</v>
      </c>
      <c r="V200" s="58" t="s">
        <v>473</v>
      </c>
      <c r="W200" s="58" t="s">
        <v>473</v>
      </c>
      <c r="X200" s="58" t="s">
        <v>473</v>
      </c>
      <c r="Y200" s="58" t="s">
        <v>473</v>
      </c>
      <c r="Z200" s="58" t="s">
        <v>475</v>
      </c>
      <c r="AA200" s="58" t="s">
        <v>475</v>
      </c>
      <c r="AB200" s="58" t="s">
        <v>477</v>
      </c>
      <c r="AC200" s="58" t="s">
        <v>473</v>
      </c>
      <c r="AD200" s="58" t="s">
        <v>475</v>
      </c>
      <c r="AE200" s="58" t="s">
        <v>473</v>
      </c>
      <c r="AF200" s="58" t="s">
        <v>475</v>
      </c>
      <c r="AG200" s="58" t="s">
        <v>475</v>
      </c>
      <c r="AH200" s="58" t="s">
        <v>473</v>
      </c>
      <c r="AI200" s="58" t="s">
        <v>475</v>
      </c>
      <c r="AJ200" s="58" t="s">
        <v>475</v>
      </c>
      <c r="AK200" s="58" t="s">
        <v>473</v>
      </c>
      <c r="AL200" s="58" t="s">
        <v>474</v>
      </c>
      <c r="AM200" s="58" t="s">
        <v>475</v>
      </c>
      <c r="AN200" s="58" t="s">
        <v>476</v>
      </c>
      <c r="AO200" s="58" t="s">
        <v>475</v>
      </c>
    </row>
    <row r="201" spans="3:41">
      <c r="C201" s="57" t="s">
        <v>672</v>
      </c>
      <c r="D201" s="68">
        <v>20</v>
      </c>
      <c r="E201" s="58">
        <f t="shared" si="3"/>
        <v>57.808291515599997</v>
      </c>
      <c r="F201" s="68">
        <v>926</v>
      </c>
      <c r="G201" s="68">
        <v>79</v>
      </c>
      <c r="H201" s="59">
        <v>0</v>
      </c>
      <c r="I201" s="60">
        <v>304</v>
      </c>
      <c r="J201" s="58" t="s">
        <v>474</v>
      </c>
      <c r="K201" s="61" t="s">
        <v>475</v>
      </c>
      <c r="L201" s="58" t="s">
        <v>475</v>
      </c>
      <c r="M201" s="58" t="s">
        <v>475</v>
      </c>
      <c r="N201" s="58" t="s">
        <v>474</v>
      </c>
      <c r="O201" s="58" t="s">
        <v>473</v>
      </c>
      <c r="P201" s="58" t="s">
        <v>473</v>
      </c>
      <c r="Q201" s="58" t="s">
        <v>474</v>
      </c>
      <c r="R201" s="58" t="s">
        <v>473</v>
      </c>
      <c r="S201" s="58" t="s">
        <v>475</v>
      </c>
      <c r="T201" s="61" t="s">
        <v>473</v>
      </c>
      <c r="U201" s="58" t="s">
        <v>473</v>
      </c>
      <c r="V201" s="58" t="s">
        <v>473</v>
      </c>
      <c r="W201" s="58" t="s">
        <v>473</v>
      </c>
      <c r="X201" s="58" t="s">
        <v>473</v>
      </c>
      <c r="Y201" s="58" t="s">
        <v>473</v>
      </c>
      <c r="Z201" s="58" t="s">
        <v>475</v>
      </c>
      <c r="AA201" s="58" t="s">
        <v>475</v>
      </c>
      <c r="AB201" s="58" t="s">
        <v>477</v>
      </c>
      <c r="AC201" s="58" t="s">
        <v>473</v>
      </c>
      <c r="AD201" s="58" t="s">
        <v>475</v>
      </c>
      <c r="AE201" s="58" t="s">
        <v>473</v>
      </c>
      <c r="AF201" s="58" t="s">
        <v>475</v>
      </c>
      <c r="AG201" s="58" t="s">
        <v>475</v>
      </c>
      <c r="AH201" s="58" t="s">
        <v>473</v>
      </c>
      <c r="AI201" s="58" t="s">
        <v>475</v>
      </c>
      <c r="AJ201" s="58" t="s">
        <v>475</v>
      </c>
      <c r="AK201" s="58" t="s">
        <v>473</v>
      </c>
      <c r="AL201" s="58" t="s">
        <v>476</v>
      </c>
      <c r="AM201" s="58" t="s">
        <v>477</v>
      </c>
      <c r="AN201" s="58" t="s">
        <v>476</v>
      </c>
      <c r="AO201" s="58" t="s">
        <v>475</v>
      </c>
    </row>
    <row r="202" spans="3:41">
      <c r="C202" s="64" t="s">
        <v>673</v>
      </c>
      <c r="D202" s="66">
        <v>15</v>
      </c>
      <c r="E202" s="58">
        <f t="shared" si="3"/>
        <v>66.610633960200005</v>
      </c>
      <c r="F202" s="66">
        <v>1067</v>
      </c>
      <c r="G202" s="66"/>
      <c r="H202" s="59">
        <v>0</v>
      </c>
      <c r="I202" s="60">
        <v>304</v>
      </c>
      <c r="J202" s="58" t="s">
        <v>473</v>
      </c>
      <c r="K202" s="61" t="s">
        <v>475</v>
      </c>
      <c r="L202" s="58" t="s">
        <v>475</v>
      </c>
      <c r="M202" s="58" t="s">
        <v>473</v>
      </c>
      <c r="N202" s="58" t="s">
        <v>475</v>
      </c>
      <c r="O202" s="58" t="s">
        <v>473</v>
      </c>
      <c r="P202" s="58" t="s">
        <v>473</v>
      </c>
      <c r="Q202" s="58" t="s">
        <v>474</v>
      </c>
      <c r="R202" s="58" t="s">
        <v>473</v>
      </c>
      <c r="S202" s="58" t="s">
        <v>475</v>
      </c>
      <c r="T202" s="61" t="s">
        <v>477</v>
      </c>
      <c r="U202" s="58" t="s">
        <v>473</v>
      </c>
      <c r="V202" s="58" t="s">
        <v>475</v>
      </c>
      <c r="W202" s="58" t="s">
        <v>473</v>
      </c>
      <c r="X202" s="58" t="s">
        <v>475</v>
      </c>
      <c r="Y202" s="58" t="s">
        <v>473</v>
      </c>
      <c r="Z202" s="58" t="s">
        <v>475</v>
      </c>
      <c r="AA202" s="58" t="s">
        <v>475</v>
      </c>
      <c r="AB202" s="58" t="s">
        <v>477</v>
      </c>
      <c r="AC202" s="58" t="s">
        <v>473</v>
      </c>
      <c r="AD202" s="58" t="s">
        <v>475</v>
      </c>
      <c r="AE202" s="58" t="s">
        <v>475</v>
      </c>
      <c r="AF202" s="58" t="s">
        <v>475</v>
      </c>
      <c r="AG202" s="58" t="s">
        <v>475</v>
      </c>
      <c r="AH202" s="58" t="s">
        <v>473</v>
      </c>
      <c r="AI202" s="58" t="s">
        <v>475</v>
      </c>
      <c r="AJ202" s="58" t="s">
        <v>475</v>
      </c>
      <c r="AK202" s="58" t="s">
        <v>473</v>
      </c>
      <c r="AL202" s="58" t="s">
        <v>476</v>
      </c>
      <c r="AM202" s="58" t="s">
        <v>477</v>
      </c>
      <c r="AN202" s="58" t="s">
        <v>476</v>
      </c>
      <c r="AO202" s="58" t="s">
        <v>475</v>
      </c>
    </row>
    <row r="203" spans="3:41">
      <c r="C203" s="65" t="s">
        <v>674</v>
      </c>
      <c r="D203" s="66">
        <v>60</v>
      </c>
      <c r="E203" s="58">
        <f t="shared" si="3"/>
        <v>53.812902037199997</v>
      </c>
      <c r="F203" s="66">
        <v>862</v>
      </c>
      <c r="G203" s="66"/>
      <c r="H203" s="59">
        <v>0</v>
      </c>
      <c r="I203" s="59" t="s">
        <v>430</v>
      </c>
      <c r="J203" s="69" t="s">
        <v>473</v>
      </c>
      <c r="K203" s="71" t="s">
        <v>473</v>
      </c>
      <c r="L203" s="69" t="s">
        <v>473</v>
      </c>
      <c r="M203" s="69" t="s">
        <v>473</v>
      </c>
      <c r="N203" s="69" t="s">
        <v>473</v>
      </c>
      <c r="O203" s="58" t="s">
        <v>473</v>
      </c>
      <c r="P203" s="58" t="s">
        <v>473</v>
      </c>
      <c r="Q203" s="58" t="s">
        <v>473</v>
      </c>
      <c r="R203" s="58" t="s">
        <v>473</v>
      </c>
      <c r="S203" s="58" t="s">
        <v>473</v>
      </c>
      <c r="T203" s="61" t="s">
        <v>473</v>
      </c>
      <c r="U203" s="58" t="s">
        <v>473</v>
      </c>
      <c r="V203" s="58" t="s">
        <v>473</v>
      </c>
      <c r="W203" s="58" t="s">
        <v>473</v>
      </c>
      <c r="X203" s="58" t="s">
        <v>473</v>
      </c>
      <c r="Y203" s="58" t="s">
        <v>473</v>
      </c>
      <c r="Z203" s="58" t="s">
        <v>476</v>
      </c>
      <c r="AA203" s="58" t="s">
        <v>473</v>
      </c>
      <c r="AB203" s="58" t="s">
        <v>473</v>
      </c>
      <c r="AC203" s="58" t="s">
        <v>473</v>
      </c>
      <c r="AD203" s="58" t="s">
        <v>476</v>
      </c>
      <c r="AE203" s="58" t="s">
        <v>473</v>
      </c>
      <c r="AF203" s="58" t="s">
        <v>475</v>
      </c>
      <c r="AG203" s="58" t="s">
        <v>475</v>
      </c>
      <c r="AH203" s="58" t="s">
        <v>473</v>
      </c>
      <c r="AI203" s="58" t="s">
        <v>475</v>
      </c>
      <c r="AJ203" s="58" t="s">
        <v>475</v>
      </c>
      <c r="AK203" s="58" t="s">
        <v>473</v>
      </c>
      <c r="AL203" s="58" t="s">
        <v>474</v>
      </c>
      <c r="AM203" s="58" t="s">
        <v>476</v>
      </c>
      <c r="AN203" s="58" t="s">
        <v>476</v>
      </c>
      <c r="AO203" s="58" t="s">
        <v>475</v>
      </c>
    </row>
    <row r="204" spans="3:41">
      <c r="C204" s="65" t="s">
        <v>675</v>
      </c>
      <c r="D204" s="66">
        <v>60</v>
      </c>
      <c r="E204" s="58">
        <f t="shared" si="3"/>
        <v>52.876482628200002</v>
      </c>
      <c r="F204" s="66">
        <v>847</v>
      </c>
      <c r="G204" s="66"/>
      <c r="H204" s="59">
        <v>0</v>
      </c>
      <c r="I204" s="59" t="s">
        <v>430</v>
      </c>
      <c r="J204" s="69" t="s">
        <v>473</v>
      </c>
      <c r="K204" s="71" t="s">
        <v>473</v>
      </c>
      <c r="L204" s="69" t="s">
        <v>473</v>
      </c>
      <c r="M204" s="69" t="s">
        <v>473</v>
      </c>
      <c r="N204" s="69" t="s">
        <v>473</v>
      </c>
      <c r="O204" s="58" t="s">
        <v>475</v>
      </c>
      <c r="P204" s="58" t="s">
        <v>475</v>
      </c>
      <c r="Q204" s="69" t="s">
        <v>473</v>
      </c>
      <c r="R204" s="69" t="s">
        <v>473</v>
      </c>
      <c r="S204" s="69" t="s">
        <v>473</v>
      </c>
      <c r="T204" s="61" t="s">
        <v>475</v>
      </c>
      <c r="U204" s="69" t="s">
        <v>473</v>
      </c>
      <c r="V204" s="69" t="s">
        <v>473</v>
      </c>
      <c r="W204" s="69" t="s">
        <v>473</v>
      </c>
      <c r="X204" s="69" t="s">
        <v>473</v>
      </c>
      <c r="Y204" s="69" t="s">
        <v>473</v>
      </c>
      <c r="Z204" s="69" t="s">
        <v>473</v>
      </c>
      <c r="AA204" s="69" t="s">
        <v>473</v>
      </c>
      <c r="AB204" s="69" t="s">
        <v>473</v>
      </c>
      <c r="AC204" s="69" t="s">
        <v>473</v>
      </c>
      <c r="AD204" s="69" t="s">
        <v>473</v>
      </c>
      <c r="AE204" s="69" t="s">
        <v>473</v>
      </c>
      <c r="AF204" s="69" t="s">
        <v>473</v>
      </c>
      <c r="AG204" s="69" t="s">
        <v>473</v>
      </c>
      <c r="AH204" s="69" t="s">
        <v>473</v>
      </c>
      <c r="AI204" s="58" t="s">
        <v>475</v>
      </c>
      <c r="AJ204" s="58" t="s">
        <v>475</v>
      </c>
      <c r="AK204" s="69" t="s">
        <v>473</v>
      </c>
      <c r="AL204" s="69" t="s">
        <v>473</v>
      </c>
      <c r="AM204" s="69" t="s">
        <v>473</v>
      </c>
      <c r="AN204" s="58" t="s">
        <v>475</v>
      </c>
      <c r="AO204" s="69" t="s">
        <v>473</v>
      </c>
    </row>
    <row r="205" spans="3:41">
      <c r="C205" s="65" t="s">
        <v>676</v>
      </c>
      <c r="D205" s="66">
        <v>60</v>
      </c>
      <c r="E205" s="58">
        <f t="shared" si="3"/>
        <v>51.503067494999996</v>
      </c>
      <c r="F205" s="66">
        <v>825</v>
      </c>
      <c r="G205" s="66"/>
      <c r="H205" s="59">
        <v>0</v>
      </c>
      <c r="I205" s="59" t="s">
        <v>430</v>
      </c>
      <c r="J205" s="69" t="s">
        <v>473</v>
      </c>
      <c r="K205" s="71" t="s">
        <v>473</v>
      </c>
      <c r="L205" s="69" t="s">
        <v>473</v>
      </c>
      <c r="M205" s="69" t="s">
        <v>473</v>
      </c>
      <c r="N205" s="69" t="s">
        <v>473</v>
      </c>
      <c r="O205" s="58" t="s">
        <v>475</v>
      </c>
      <c r="P205" s="58" t="s">
        <v>475</v>
      </c>
      <c r="Q205" s="69" t="s">
        <v>473</v>
      </c>
      <c r="R205" s="69" t="s">
        <v>473</v>
      </c>
      <c r="S205" s="69" t="s">
        <v>473</v>
      </c>
      <c r="T205" s="61" t="s">
        <v>475</v>
      </c>
      <c r="U205" s="69" t="s">
        <v>473</v>
      </c>
      <c r="V205" s="69" t="s">
        <v>473</v>
      </c>
      <c r="W205" s="69" t="s">
        <v>473</v>
      </c>
      <c r="X205" s="69" t="s">
        <v>473</v>
      </c>
      <c r="Y205" s="69" t="s">
        <v>473</v>
      </c>
      <c r="Z205" s="69" t="s">
        <v>473</v>
      </c>
      <c r="AA205" s="69" t="s">
        <v>473</v>
      </c>
      <c r="AB205" s="69" t="s">
        <v>473</v>
      </c>
      <c r="AC205" s="69" t="s">
        <v>473</v>
      </c>
      <c r="AD205" s="69" t="s">
        <v>473</v>
      </c>
      <c r="AE205" s="69" t="s">
        <v>473</v>
      </c>
      <c r="AF205" s="69" t="s">
        <v>473</v>
      </c>
      <c r="AG205" s="69" t="s">
        <v>473</v>
      </c>
      <c r="AH205" s="69" t="s">
        <v>473</v>
      </c>
      <c r="AI205" s="58" t="s">
        <v>475</v>
      </c>
      <c r="AJ205" s="58" t="s">
        <v>475</v>
      </c>
      <c r="AK205" s="69" t="s">
        <v>473</v>
      </c>
      <c r="AL205" s="69" t="s">
        <v>473</v>
      </c>
      <c r="AM205" s="69" t="s">
        <v>473</v>
      </c>
      <c r="AN205" s="58" t="s">
        <v>475</v>
      </c>
      <c r="AO205" s="69" t="s">
        <v>473</v>
      </c>
    </row>
    <row r="206" spans="3:41">
      <c r="C206" s="65" t="s">
        <v>677</v>
      </c>
      <c r="D206" s="66">
        <v>60</v>
      </c>
      <c r="E206" s="58">
        <f t="shared" si="3"/>
        <v>49.318088873999997</v>
      </c>
      <c r="F206" s="66">
        <v>790</v>
      </c>
      <c r="G206" s="66"/>
      <c r="H206" s="59">
        <v>0</v>
      </c>
      <c r="I206" s="59" t="s">
        <v>430</v>
      </c>
      <c r="J206" s="69" t="s">
        <v>473</v>
      </c>
      <c r="K206" s="71" t="s">
        <v>473</v>
      </c>
      <c r="L206" s="69" t="s">
        <v>473</v>
      </c>
      <c r="M206" s="69" t="s">
        <v>473</v>
      </c>
      <c r="N206" s="69" t="s">
        <v>473</v>
      </c>
      <c r="O206" s="58" t="s">
        <v>475</v>
      </c>
      <c r="P206" s="58" t="s">
        <v>475</v>
      </c>
      <c r="Q206" s="69" t="s">
        <v>473</v>
      </c>
      <c r="R206" s="69" t="s">
        <v>473</v>
      </c>
      <c r="S206" s="69" t="s">
        <v>473</v>
      </c>
      <c r="T206" s="61" t="s">
        <v>475</v>
      </c>
      <c r="U206" s="69" t="s">
        <v>473</v>
      </c>
      <c r="V206" s="69" t="s">
        <v>473</v>
      </c>
      <c r="W206" s="69" t="s">
        <v>473</v>
      </c>
      <c r="X206" s="69" t="s">
        <v>473</v>
      </c>
      <c r="Y206" s="69" t="s">
        <v>473</v>
      </c>
      <c r="Z206" s="69" t="s">
        <v>473</v>
      </c>
      <c r="AA206" s="69" t="s">
        <v>473</v>
      </c>
      <c r="AB206" s="69" t="s">
        <v>473</v>
      </c>
      <c r="AC206" s="69" t="s">
        <v>473</v>
      </c>
      <c r="AD206" s="69" t="s">
        <v>473</v>
      </c>
      <c r="AE206" s="69" t="s">
        <v>473</v>
      </c>
      <c r="AF206" s="69" t="s">
        <v>473</v>
      </c>
      <c r="AG206" s="69" t="s">
        <v>473</v>
      </c>
      <c r="AH206" s="69" t="s">
        <v>473</v>
      </c>
      <c r="AI206" s="58" t="s">
        <v>475</v>
      </c>
      <c r="AJ206" s="58" t="s">
        <v>475</v>
      </c>
      <c r="AK206" s="69" t="s">
        <v>473</v>
      </c>
      <c r="AL206" s="69" t="s">
        <v>473</v>
      </c>
      <c r="AM206" s="69" t="s">
        <v>473</v>
      </c>
      <c r="AN206" s="58" t="s">
        <v>475</v>
      </c>
      <c r="AO206" s="69" t="s">
        <v>473</v>
      </c>
    </row>
    <row r="207" spans="3:41">
      <c r="C207" s="65" t="s">
        <v>678</v>
      </c>
      <c r="D207" s="66">
        <v>60</v>
      </c>
      <c r="E207" s="58">
        <f t="shared" si="3"/>
        <v>57.121583948999998</v>
      </c>
      <c r="F207" s="66">
        <v>915</v>
      </c>
      <c r="G207" s="66"/>
      <c r="H207" s="59">
        <v>0</v>
      </c>
      <c r="I207" s="59" t="s">
        <v>430</v>
      </c>
      <c r="J207" s="69" t="s">
        <v>473</v>
      </c>
      <c r="K207" s="71" t="s">
        <v>473</v>
      </c>
      <c r="L207" s="69" t="s">
        <v>473</v>
      </c>
      <c r="M207" s="69" t="s">
        <v>473</v>
      </c>
      <c r="N207" s="69" t="s">
        <v>473</v>
      </c>
      <c r="O207" s="58" t="s">
        <v>475</v>
      </c>
      <c r="P207" s="58" t="s">
        <v>475</v>
      </c>
      <c r="Q207" s="69" t="s">
        <v>473</v>
      </c>
      <c r="R207" s="69" t="s">
        <v>473</v>
      </c>
      <c r="S207" s="69" t="s">
        <v>473</v>
      </c>
      <c r="T207" s="61" t="s">
        <v>475</v>
      </c>
      <c r="U207" s="69" t="s">
        <v>473</v>
      </c>
      <c r="V207" s="69" t="s">
        <v>473</v>
      </c>
      <c r="W207" s="69" t="s">
        <v>473</v>
      </c>
      <c r="X207" s="69" t="s">
        <v>473</v>
      </c>
      <c r="Y207" s="69" t="s">
        <v>473</v>
      </c>
      <c r="Z207" s="69" t="s">
        <v>473</v>
      </c>
      <c r="AA207" s="69" t="s">
        <v>473</v>
      </c>
      <c r="AB207" s="69" t="s">
        <v>473</v>
      </c>
      <c r="AC207" s="69" t="s">
        <v>473</v>
      </c>
      <c r="AD207" s="69" t="s">
        <v>473</v>
      </c>
      <c r="AE207" s="69" t="s">
        <v>473</v>
      </c>
      <c r="AF207" s="69" t="s">
        <v>473</v>
      </c>
      <c r="AG207" s="69" t="s">
        <v>473</v>
      </c>
      <c r="AH207" s="69" t="s">
        <v>473</v>
      </c>
      <c r="AI207" s="58" t="s">
        <v>475</v>
      </c>
      <c r="AJ207" s="58" t="s">
        <v>475</v>
      </c>
      <c r="AK207" s="69" t="s">
        <v>473</v>
      </c>
      <c r="AL207" s="69" t="s">
        <v>473</v>
      </c>
      <c r="AM207" s="69" t="s">
        <v>473</v>
      </c>
      <c r="AN207" s="58" t="s">
        <v>475</v>
      </c>
      <c r="AO207" s="69" t="s">
        <v>473</v>
      </c>
    </row>
    <row r="208" spans="3:41">
      <c r="C208" s="65" t="s">
        <v>679</v>
      </c>
      <c r="D208" s="66">
        <v>60</v>
      </c>
      <c r="E208" s="58">
        <f t="shared" si="3"/>
        <v>60.7424056638</v>
      </c>
      <c r="F208" s="66">
        <v>973</v>
      </c>
      <c r="G208" s="66"/>
      <c r="H208" s="59">
        <v>0</v>
      </c>
      <c r="I208" s="59" t="s">
        <v>430</v>
      </c>
      <c r="J208" s="69" t="s">
        <v>473</v>
      </c>
      <c r="K208" s="71" t="s">
        <v>473</v>
      </c>
      <c r="L208" s="69" t="s">
        <v>473</v>
      </c>
      <c r="M208" s="69" t="s">
        <v>473</v>
      </c>
      <c r="N208" s="69" t="s">
        <v>473</v>
      </c>
      <c r="O208" s="58" t="s">
        <v>475</v>
      </c>
      <c r="P208" s="58" t="s">
        <v>475</v>
      </c>
      <c r="Q208" s="69" t="s">
        <v>473</v>
      </c>
      <c r="R208" s="69" t="s">
        <v>473</v>
      </c>
      <c r="S208" s="69" t="s">
        <v>473</v>
      </c>
      <c r="T208" s="61" t="s">
        <v>475</v>
      </c>
      <c r="U208" s="69" t="s">
        <v>473</v>
      </c>
      <c r="V208" s="69" t="s">
        <v>473</v>
      </c>
      <c r="W208" s="69" t="s">
        <v>473</v>
      </c>
      <c r="X208" s="69" t="s">
        <v>473</v>
      </c>
      <c r="Y208" s="69" t="s">
        <v>473</v>
      </c>
      <c r="Z208" s="69" t="s">
        <v>473</v>
      </c>
      <c r="AA208" s="69" t="s">
        <v>473</v>
      </c>
      <c r="AB208" s="69" t="s">
        <v>473</v>
      </c>
      <c r="AC208" s="69" t="s">
        <v>473</v>
      </c>
      <c r="AD208" s="69" t="s">
        <v>473</v>
      </c>
      <c r="AE208" s="69" t="s">
        <v>473</v>
      </c>
      <c r="AF208" s="69" t="s">
        <v>473</v>
      </c>
      <c r="AG208" s="69" t="s">
        <v>473</v>
      </c>
      <c r="AH208" s="69" t="s">
        <v>473</v>
      </c>
      <c r="AI208" s="58" t="s">
        <v>475</v>
      </c>
      <c r="AJ208" s="58" t="s">
        <v>475</v>
      </c>
      <c r="AK208" s="69" t="s">
        <v>473</v>
      </c>
      <c r="AL208" s="69" t="s">
        <v>473</v>
      </c>
      <c r="AM208" s="69" t="s">
        <v>473</v>
      </c>
      <c r="AN208" s="58" t="s">
        <v>475</v>
      </c>
      <c r="AO208" s="69" t="s">
        <v>473</v>
      </c>
    </row>
    <row r="209" spans="3:41">
      <c r="C209" s="65" t="s">
        <v>680</v>
      </c>
      <c r="D209" s="66">
        <v>60</v>
      </c>
      <c r="E209" s="58">
        <f t="shared" si="3"/>
        <v>54.499609603799996</v>
      </c>
      <c r="F209" s="66">
        <v>873</v>
      </c>
      <c r="G209" s="66"/>
      <c r="H209" s="59">
        <v>0</v>
      </c>
      <c r="I209" s="59" t="s">
        <v>430</v>
      </c>
      <c r="J209" s="69" t="s">
        <v>473</v>
      </c>
      <c r="K209" s="71" t="s">
        <v>473</v>
      </c>
      <c r="L209" s="69" t="s">
        <v>473</v>
      </c>
      <c r="M209" s="69" t="s">
        <v>473</v>
      </c>
      <c r="N209" s="69" t="s">
        <v>473</v>
      </c>
      <c r="O209" s="58" t="s">
        <v>475</v>
      </c>
      <c r="P209" s="58" t="s">
        <v>475</v>
      </c>
      <c r="Q209" s="69" t="s">
        <v>473</v>
      </c>
      <c r="R209" s="69" t="s">
        <v>473</v>
      </c>
      <c r="S209" s="69" t="s">
        <v>473</v>
      </c>
      <c r="T209" s="61" t="s">
        <v>475</v>
      </c>
      <c r="U209" s="69" t="s">
        <v>473</v>
      </c>
      <c r="V209" s="69" t="s">
        <v>473</v>
      </c>
      <c r="W209" s="69" t="s">
        <v>473</v>
      </c>
      <c r="X209" s="69" t="s">
        <v>473</v>
      </c>
      <c r="Y209" s="69" t="s">
        <v>473</v>
      </c>
      <c r="Z209" s="69" t="s">
        <v>473</v>
      </c>
      <c r="AA209" s="69" t="s">
        <v>473</v>
      </c>
      <c r="AB209" s="69" t="s">
        <v>473</v>
      </c>
      <c r="AC209" s="69" t="s">
        <v>473</v>
      </c>
      <c r="AD209" s="69" t="s">
        <v>473</v>
      </c>
      <c r="AE209" s="69" t="s">
        <v>473</v>
      </c>
      <c r="AF209" s="69" t="s">
        <v>473</v>
      </c>
      <c r="AG209" s="69" t="s">
        <v>473</v>
      </c>
      <c r="AH209" s="69" t="s">
        <v>473</v>
      </c>
      <c r="AI209" s="58" t="s">
        <v>475</v>
      </c>
      <c r="AJ209" s="58" t="s">
        <v>475</v>
      </c>
      <c r="AK209" s="69" t="s">
        <v>473</v>
      </c>
      <c r="AL209" s="69" t="s">
        <v>473</v>
      </c>
      <c r="AM209" s="69" t="s">
        <v>473</v>
      </c>
      <c r="AN209" s="58" t="s">
        <v>475</v>
      </c>
      <c r="AO209" s="69" t="s">
        <v>473</v>
      </c>
    </row>
    <row r="210" spans="3:41">
      <c r="C210" s="57" t="s">
        <v>681</v>
      </c>
      <c r="D210" s="58"/>
      <c r="E210" s="58">
        <f t="shared" si="3"/>
        <v>0</v>
      </c>
      <c r="F210" s="58"/>
      <c r="G210" s="58"/>
      <c r="H210" s="59">
        <v>0</v>
      </c>
      <c r="I210" s="60">
        <v>304</v>
      </c>
      <c r="J210" s="58" t="s">
        <v>473</v>
      </c>
      <c r="K210" s="61" t="s">
        <v>475</v>
      </c>
      <c r="L210" s="58" t="s">
        <v>475</v>
      </c>
      <c r="M210" s="58" t="s">
        <v>473</v>
      </c>
      <c r="N210" s="58" t="s">
        <v>475</v>
      </c>
      <c r="O210" s="58" t="s">
        <v>475</v>
      </c>
      <c r="P210" s="58" t="s">
        <v>475</v>
      </c>
      <c r="Q210" s="69" t="s">
        <v>473</v>
      </c>
      <c r="R210" s="69" t="s">
        <v>473</v>
      </c>
      <c r="S210" s="69" t="s">
        <v>473</v>
      </c>
      <c r="T210" s="61" t="s">
        <v>475</v>
      </c>
      <c r="U210" s="69" t="s">
        <v>473</v>
      </c>
      <c r="V210" s="69" t="s">
        <v>473</v>
      </c>
      <c r="W210" s="69" t="s">
        <v>473</v>
      </c>
      <c r="X210" s="69" t="s">
        <v>473</v>
      </c>
      <c r="Y210" s="69" t="s">
        <v>473</v>
      </c>
      <c r="Z210" s="69" t="s">
        <v>473</v>
      </c>
      <c r="AA210" s="69" t="s">
        <v>473</v>
      </c>
      <c r="AB210" s="69" t="s">
        <v>473</v>
      </c>
      <c r="AC210" s="69" t="s">
        <v>473</v>
      </c>
      <c r="AD210" s="69" t="s">
        <v>473</v>
      </c>
      <c r="AE210" s="69" t="s">
        <v>473</v>
      </c>
      <c r="AF210" s="69" t="s">
        <v>473</v>
      </c>
      <c r="AG210" s="69" t="s">
        <v>473</v>
      </c>
      <c r="AH210" s="69" t="s">
        <v>473</v>
      </c>
      <c r="AI210" s="58" t="s">
        <v>475</v>
      </c>
      <c r="AJ210" s="58" t="s">
        <v>475</v>
      </c>
      <c r="AK210" s="69" t="s">
        <v>473</v>
      </c>
      <c r="AL210" s="69" t="s">
        <v>473</v>
      </c>
      <c r="AM210" s="69" t="s">
        <v>473</v>
      </c>
      <c r="AN210" s="58" t="s">
        <v>475</v>
      </c>
      <c r="AO210" s="69" t="s">
        <v>473</v>
      </c>
    </row>
    <row r="211" spans="3:41">
      <c r="C211" s="57" t="s">
        <v>682</v>
      </c>
      <c r="D211" s="58"/>
      <c r="E211" s="58">
        <f t="shared" si="3"/>
        <v>0</v>
      </c>
      <c r="F211" s="58"/>
      <c r="G211" s="58"/>
      <c r="H211" s="59">
        <v>0</v>
      </c>
      <c r="I211" s="60">
        <v>304</v>
      </c>
      <c r="J211" s="58" t="s">
        <v>473</v>
      </c>
      <c r="K211" s="61" t="s">
        <v>475</v>
      </c>
      <c r="L211" s="58" t="s">
        <v>475</v>
      </c>
      <c r="M211" s="58" t="s">
        <v>473</v>
      </c>
      <c r="N211" s="58" t="s">
        <v>475</v>
      </c>
      <c r="O211" s="58" t="s">
        <v>473</v>
      </c>
      <c r="P211" s="58" t="s">
        <v>473</v>
      </c>
      <c r="Q211" s="58" t="s">
        <v>475</v>
      </c>
      <c r="R211" s="58" t="s">
        <v>473</v>
      </c>
      <c r="S211" s="58" t="s">
        <v>473</v>
      </c>
      <c r="T211" s="61" t="s">
        <v>473</v>
      </c>
      <c r="U211" s="58" t="s">
        <v>473</v>
      </c>
      <c r="V211" s="58" t="s">
        <v>473</v>
      </c>
      <c r="W211" s="58" t="s">
        <v>473</v>
      </c>
      <c r="X211" s="58" t="s">
        <v>473</v>
      </c>
      <c r="Y211" s="58" t="s">
        <v>476</v>
      </c>
      <c r="Z211" s="58" t="s">
        <v>475</v>
      </c>
      <c r="AA211" s="58" t="s">
        <v>475</v>
      </c>
      <c r="AB211" s="58" t="s">
        <v>473</v>
      </c>
      <c r="AC211" s="58" t="s">
        <v>473</v>
      </c>
      <c r="AD211" s="58" t="s">
        <v>475</v>
      </c>
      <c r="AE211" s="58" t="s">
        <v>475</v>
      </c>
      <c r="AF211" s="58" t="s">
        <v>475</v>
      </c>
      <c r="AG211" s="58" t="s">
        <v>475</v>
      </c>
      <c r="AH211" s="58" t="s">
        <v>473</v>
      </c>
      <c r="AI211" s="58" t="s">
        <v>475</v>
      </c>
      <c r="AJ211" s="58" t="s">
        <v>475</v>
      </c>
      <c r="AK211" s="58" t="s">
        <v>473</v>
      </c>
      <c r="AL211" s="58" t="s">
        <v>476</v>
      </c>
      <c r="AM211" s="58" t="s">
        <v>476</v>
      </c>
      <c r="AN211" s="58" t="s">
        <v>476</v>
      </c>
      <c r="AO211" s="58" t="s">
        <v>475</v>
      </c>
    </row>
    <row r="212" spans="3:41">
      <c r="C212" s="57" t="s">
        <v>683</v>
      </c>
      <c r="D212" s="58"/>
      <c r="E212" s="58">
        <f t="shared" si="3"/>
        <v>0</v>
      </c>
      <c r="F212" s="58"/>
      <c r="G212" s="58"/>
      <c r="H212" s="59">
        <v>0</v>
      </c>
      <c r="I212" s="60">
        <v>304</v>
      </c>
      <c r="J212" s="58" t="s">
        <v>473</v>
      </c>
      <c r="K212" s="61" t="s">
        <v>475</v>
      </c>
      <c r="L212" s="58" t="s">
        <v>475</v>
      </c>
      <c r="M212" s="58" t="s">
        <v>473</v>
      </c>
      <c r="N212" s="58" t="s">
        <v>473</v>
      </c>
      <c r="O212" s="58" t="s">
        <v>475</v>
      </c>
      <c r="P212" s="58" t="s">
        <v>475</v>
      </c>
      <c r="Q212" s="58" t="s">
        <v>475</v>
      </c>
      <c r="R212" s="58" t="s">
        <v>473</v>
      </c>
      <c r="S212" s="58" t="s">
        <v>473</v>
      </c>
      <c r="T212" s="61" t="s">
        <v>473</v>
      </c>
      <c r="U212" s="58" t="s">
        <v>473</v>
      </c>
      <c r="V212" s="58" t="s">
        <v>475</v>
      </c>
      <c r="W212" s="58" t="s">
        <v>473</v>
      </c>
      <c r="X212" s="58" t="s">
        <v>475</v>
      </c>
      <c r="Y212" s="58" t="s">
        <v>476</v>
      </c>
      <c r="Z212" s="58" t="s">
        <v>475</v>
      </c>
      <c r="AA212" s="58" t="s">
        <v>473</v>
      </c>
      <c r="AB212" s="58" t="s">
        <v>473</v>
      </c>
      <c r="AC212" s="58" t="s">
        <v>473</v>
      </c>
      <c r="AD212" s="58" t="s">
        <v>474</v>
      </c>
      <c r="AE212" s="58" t="s">
        <v>473</v>
      </c>
      <c r="AF212" s="58" t="s">
        <v>475</v>
      </c>
      <c r="AG212" s="58" t="s">
        <v>475</v>
      </c>
      <c r="AH212" s="58" t="s">
        <v>473</v>
      </c>
      <c r="AI212" s="58" t="s">
        <v>475</v>
      </c>
      <c r="AJ212" s="58" t="s">
        <v>474</v>
      </c>
      <c r="AK212" s="58" t="s">
        <v>473</v>
      </c>
      <c r="AL212" s="58" t="s">
        <v>476</v>
      </c>
      <c r="AM212" s="58" t="s">
        <v>476</v>
      </c>
      <c r="AN212" s="58" t="s">
        <v>476</v>
      </c>
      <c r="AO212" s="58" t="s">
        <v>475</v>
      </c>
    </row>
    <row r="213" spans="3:41">
      <c r="C213" s="57" t="s">
        <v>684</v>
      </c>
      <c r="D213" s="58"/>
      <c r="E213" s="58">
        <f t="shared" si="3"/>
        <v>0</v>
      </c>
      <c r="F213" s="58"/>
      <c r="G213" s="58"/>
      <c r="H213" s="59">
        <v>0</v>
      </c>
      <c r="I213" s="60" t="s">
        <v>504</v>
      </c>
      <c r="J213" s="58" t="s">
        <v>473</v>
      </c>
      <c r="K213" s="61" t="s">
        <v>473</v>
      </c>
      <c r="L213" s="58" t="s">
        <v>473</v>
      </c>
      <c r="M213" s="58" t="s">
        <v>473</v>
      </c>
      <c r="N213" s="58" t="s">
        <v>473</v>
      </c>
      <c r="O213" s="58" t="s">
        <v>473</v>
      </c>
      <c r="P213" s="58" t="s">
        <v>473</v>
      </c>
      <c r="Q213" s="58" t="s">
        <v>473</v>
      </c>
      <c r="R213" s="58" t="s">
        <v>473</v>
      </c>
      <c r="S213" s="58" t="s">
        <v>473</v>
      </c>
      <c r="T213" s="61" t="s">
        <v>473</v>
      </c>
      <c r="U213" s="58" t="s">
        <v>473</v>
      </c>
      <c r="V213" s="58" t="s">
        <v>473</v>
      </c>
      <c r="W213" s="58" t="s">
        <v>473</v>
      </c>
      <c r="X213" s="58" t="s">
        <v>473</v>
      </c>
      <c r="Y213" s="58" t="s">
        <v>473</v>
      </c>
      <c r="Z213" s="58" t="s">
        <v>475</v>
      </c>
      <c r="AA213" s="58" t="s">
        <v>473</v>
      </c>
      <c r="AB213" s="58" t="s">
        <v>473</v>
      </c>
      <c r="AC213" s="58" t="s">
        <v>473</v>
      </c>
      <c r="AD213" s="58" t="s">
        <v>473</v>
      </c>
      <c r="AE213" s="58" t="s">
        <v>473</v>
      </c>
      <c r="AF213" s="58" t="s">
        <v>475</v>
      </c>
      <c r="AG213" s="58" t="s">
        <v>475</v>
      </c>
      <c r="AH213" s="58" t="s">
        <v>473</v>
      </c>
      <c r="AI213" s="58" t="s">
        <v>475</v>
      </c>
      <c r="AJ213" s="58" t="s">
        <v>475</v>
      </c>
      <c r="AK213" s="58" t="s">
        <v>473</v>
      </c>
      <c r="AL213" s="58" t="s">
        <v>475</v>
      </c>
      <c r="AM213" s="58" t="s">
        <v>473</v>
      </c>
      <c r="AN213" s="58" t="s">
        <v>473</v>
      </c>
      <c r="AO213" s="58" t="s">
        <v>475</v>
      </c>
    </row>
    <row r="214" spans="3:41">
      <c r="C214" s="57" t="s">
        <v>685</v>
      </c>
      <c r="D214" s="58"/>
      <c r="E214" s="58">
        <f t="shared" si="3"/>
        <v>0</v>
      </c>
      <c r="F214" s="58"/>
      <c r="G214" s="58"/>
      <c r="H214" s="59">
        <v>0</v>
      </c>
      <c r="I214" s="60">
        <v>304</v>
      </c>
      <c r="J214" s="58" t="s">
        <v>473</v>
      </c>
      <c r="K214" s="61" t="s">
        <v>475</v>
      </c>
      <c r="L214" s="58" t="s">
        <v>475</v>
      </c>
      <c r="M214" s="58" t="s">
        <v>473</v>
      </c>
      <c r="N214" s="58" t="s">
        <v>473</v>
      </c>
      <c r="O214" s="58" t="s">
        <v>473</v>
      </c>
      <c r="P214" s="58" t="s">
        <v>473</v>
      </c>
      <c r="Q214" s="58" t="s">
        <v>473</v>
      </c>
      <c r="R214" s="58" t="s">
        <v>473</v>
      </c>
      <c r="S214" s="58" t="s">
        <v>473</v>
      </c>
      <c r="T214" s="61" t="s">
        <v>473</v>
      </c>
      <c r="U214" s="58" t="s">
        <v>473</v>
      </c>
      <c r="V214" s="58" t="s">
        <v>473</v>
      </c>
      <c r="W214" s="58" t="s">
        <v>473</v>
      </c>
      <c r="X214" s="58" t="s">
        <v>473</v>
      </c>
      <c r="Y214" s="58" t="s">
        <v>473</v>
      </c>
      <c r="Z214" s="58" t="s">
        <v>473</v>
      </c>
      <c r="AA214" s="58" t="s">
        <v>473</v>
      </c>
      <c r="AB214" s="58" t="s">
        <v>473</v>
      </c>
      <c r="AC214" s="58" t="s">
        <v>473</v>
      </c>
      <c r="AD214" s="58" t="s">
        <v>473</v>
      </c>
      <c r="AE214" s="58" t="s">
        <v>473</v>
      </c>
      <c r="AF214" s="58" t="s">
        <v>473</v>
      </c>
      <c r="AG214" s="58" t="s">
        <v>473</v>
      </c>
      <c r="AH214" s="58" t="s">
        <v>473</v>
      </c>
      <c r="AI214" s="58" t="s">
        <v>473</v>
      </c>
      <c r="AJ214" s="58" t="s">
        <v>473</v>
      </c>
      <c r="AK214" s="58" t="s">
        <v>473</v>
      </c>
      <c r="AL214" s="58" t="s">
        <v>473</v>
      </c>
      <c r="AM214" s="58" t="s">
        <v>473</v>
      </c>
      <c r="AN214" s="58" t="s">
        <v>473</v>
      </c>
      <c r="AO214" s="58" t="s">
        <v>473</v>
      </c>
    </row>
    <row r="215" spans="3:41">
      <c r="C215" s="57" t="s">
        <v>686</v>
      </c>
      <c r="D215" s="67">
        <v>20</v>
      </c>
      <c r="E215" s="58">
        <f t="shared" si="3"/>
        <v>57.433723751999999</v>
      </c>
      <c r="F215" s="67">
        <v>920</v>
      </c>
      <c r="G215" s="67">
        <v>47</v>
      </c>
      <c r="H215" s="59">
        <v>0</v>
      </c>
      <c r="I215" s="60">
        <v>304</v>
      </c>
      <c r="J215" s="58" t="s">
        <v>473</v>
      </c>
      <c r="K215" s="61" t="s">
        <v>475</v>
      </c>
      <c r="L215" s="58" t="s">
        <v>475</v>
      </c>
      <c r="M215" s="58" t="s">
        <v>475</v>
      </c>
      <c r="N215" s="58" t="s">
        <v>475</v>
      </c>
      <c r="O215" s="58" t="s">
        <v>473</v>
      </c>
      <c r="P215" s="58" t="s">
        <v>473</v>
      </c>
      <c r="Q215" s="58" t="s">
        <v>473</v>
      </c>
      <c r="R215" s="58" t="s">
        <v>473</v>
      </c>
      <c r="S215" s="58" t="s">
        <v>473</v>
      </c>
      <c r="T215" s="61" t="s">
        <v>473</v>
      </c>
      <c r="U215" s="58" t="s">
        <v>473</v>
      </c>
      <c r="V215" s="58" t="s">
        <v>473</v>
      </c>
      <c r="W215" s="58" t="s">
        <v>473</v>
      </c>
      <c r="X215" s="58" t="s">
        <v>473</v>
      </c>
      <c r="Y215" s="58" t="s">
        <v>473</v>
      </c>
      <c r="Z215" s="58" t="s">
        <v>475</v>
      </c>
      <c r="AA215" s="58" t="s">
        <v>473</v>
      </c>
      <c r="AB215" s="58" t="s">
        <v>473</v>
      </c>
      <c r="AC215" s="58" t="s">
        <v>473</v>
      </c>
      <c r="AD215" s="58" t="s">
        <v>476</v>
      </c>
      <c r="AE215" s="58" t="s">
        <v>473</v>
      </c>
      <c r="AF215" s="58" t="s">
        <v>475</v>
      </c>
      <c r="AG215" s="58" t="s">
        <v>475</v>
      </c>
      <c r="AH215" s="58" t="s">
        <v>473</v>
      </c>
      <c r="AI215" s="58" t="s">
        <v>475</v>
      </c>
      <c r="AJ215" s="58" t="s">
        <v>473</v>
      </c>
      <c r="AK215" s="58" t="s">
        <v>473</v>
      </c>
      <c r="AL215" s="58" t="s">
        <v>476</v>
      </c>
      <c r="AM215" s="58" t="s">
        <v>473</v>
      </c>
      <c r="AN215" s="58" t="s">
        <v>473</v>
      </c>
      <c r="AO215" s="58" t="s">
        <v>475</v>
      </c>
    </row>
    <row r="216" spans="3:41">
      <c r="C216" s="57" t="s">
        <v>687</v>
      </c>
      <c r="D216" s="58"/>
      <c r="E216" s="58">
        <f t="shared" si="3"/>
        <v>0</v>
      </c>
      <c r="F216" s="58"/>
      <c r="G216" s="58"/>
      <c r="H216" s="59">
        <v>0</v>
      </c>
      <c r="I216" s="60">
        <v>304</v>
      </c>
      <c r="J216" s="58" t="s">
        <v>475</v>
      </c>
      <c r="K216" s="61" t="s">
        <v>475</v>
      </c>
      <c r="L216" s="58" t="s">
        <v>475</v>
      </c>
      <c r="M216" s="58" t="s">
        <v>475</v>
      </c>
      <c r="N216" s="58" t="s">
        <v>475</v>
      </c>
      <c r="O216" s="58" t="s">
        <v>473</v>
      </c>
      <c r="P216" s="58" t="s">
        <v>473</v>
      </c>
      <c r="Q216" s="58" t="s">
        <v>475</v>
      </c>
      <c r="R216" s="58" t="s">
        <v>473</v>
      </c>
      <c r="S216" s="58" t="s">
        <v>475</v>
      </c>
      <c r="T216" s="61" t="s">
        <v>473</v>
      </c>
      <c r="U216" s="58" t="s">
        <v>473</v>
      </c>
      <c r="V216" s="58" t="s">
        <v>475</v>
      </c>
      <c r="W216" s="58" t="s">
        <v>474</v>
      </c>
      <c r="X216" s="58" t="s">
        <v>473</v>
      </c>
      <c r="Y216" s="58" t="s">
        <v>473</v>
      </c>
      <c r="Z216" s="58" t="s">
        <v>475</v>
      </c>
      <c r="AA216" s="58" t="s">
        <v>475</v>
      </c>
      <c r="AB216" s="58" t="s">
        <v>477</v>
      </c>
      <c r="AC216" s="58" t="s">
        <v>473</v>
      </c>
      <c r="AD216" s="58" t="s">
        <v>475</v>
      </c>
      <c r="AE216" s="58" t="s">
        <v>473</v>
      </c>
      <c r="AF216" s="58" t="s">
        <v>475</v>
      </c>
      <c r="AG216" s="58" t="s">
        <v>475</v>
      </c>
      <c r="AH216" s="58" t="s">
        <v>475</v>
      </c>
      <c r="AI216" s="58" t="s">
        <v>475</v>
      </c>
      <c r="AJ216" s="58" t="s">
        <v>475</v>
      </c>
      <c r="AK216" s="58" t="s">
        <v>473</v>
      </c>
      <c r="AL216" s="58" t="s">
        <v>476</v>
      </c>
      <c r="AM216" s="58" t="s">
        <v>476</v>
      </c>
      <c r="AN216" s="58" t="s">
        <v>476</v>
      </c>
      <c r="AO216" s="58" t="s">
        <v>475</v>
      </c>
    </row>
    <row r="217" spans="3:41">
      <c r="C217" s="57" t="s">
        <v>688</v>
      </c>
      <c r="D217" s="58"/>
      <c r="E217" s="58">
        <f t="shared" si="3"/>
        <v>0</v>
      </c>
      <c r="F217" s="58"/>
      <c r="G217" s="58"/>
      <c r="H217" s="59">
        <v>0</v>
      </c>
      <c r="I217" s="60">
        <v>304</v>
      </c>
      <c r="J217" s="58" t="s">
        <v>474</v>
      </c>
      <c r="K217" s="61" t="s">
        <v>475</v>
      </c>
      <c r="L217" s="58" t="s">
        <v>475</v>
      </c>
      <c r="M217" s="58" t="s">
        <v>474</v>
      </c>
      <c r="N217" s="58" t="s">
        <v>474</v>
      </c>
      <c r="O217" s="58" t="s">
        <v>473</v>
      </c>
      <c r="P217" s="58" t="s">
        <v>473</v>
      </c>
      <c r="Q217" s="58" t="s">
        <v>475</v>
      </c>
      <c r="R217" s="58" t="s">
        <v>473</v>
      </c>
      <c r="S217" s="58" t="s">
        <v>475</v>
      </c>
      <c r="T217" s="61" t="s">
        <v>474</v>
      </c>
      <c r="U217" s="58" t="s">
        <v>473</v>
      </c>
      <c r="V217" s="58" t="s">
        <v>475</v>
      </c>
      <c r="W217" s="58" t="s">
        <v>473</v>
      </c>
      <c r="X217" s="58" t="s">
        <v>473</v>
      </c>
      <c r="Y217" s="58" t="s">
        <v>474</v>
      </c>
      <c r="Z217" s="58" t="s">
        <v>475</v>
      </c>
      <c r="AA217" s="58" t="s">
        <v>475</v>
      </c>
      <c r="AB217" s="58" t="s">
        <v>473</v>
      </c>
      <c r="AC217" s="58" t="s">
        <v>473</v>
      </c>
      <c r="AD217" s="58" t="s">
        <v>474</v>
      </c>
      <c r="AE217" s="58" t="s">
        <v>475</v>
      </c>
      <c r="AF217" s="58" t="s">
        <v>475</v>
      </c>
      <c r="AG217" s="58" t="s">
        <v>475</v>
      </c>
      <c r="AH217" s="58" t="s">
        <v>475</v>
      </c>
      <c r="AI217" s="58" t="s">
        <v>475</v>
      </c>
      <c r="AJ217" s="58" t="s">
        <v>475</v>
      </c>
      <c r="AK217" s="58" t="s">
        <v>473</v>
      </c>
      <c r="AL217" s="58" t="s">
        <v>474</v>
      </c>
      <c r="AM217" s="58" t="s">
        <v>476</v>
      </c>
      <c r="AN217" s="58" t="s">
        <v>476</v>
      </c>
      <c r="AO217" s="58" t="s">
        <v>475</v>
      </c>
    </row>
    <row r="218" spans="3:41">
      <c r="C218" s="57" t="s">
        <v>689</v>
      </c>
      <c r="D218" s="58"/>
      <c r="E218" s="58">
        <f t="shared" si="3"/>
        <v>0</v>
      </c>
      <c r="F218" s="58"/>
      <c r="G218" s="58"/>
      <c r="H218" s="59">
        <v>0</v>
      </c>
      <c r="I218" s="60">
        <v>316</v>
      </c>
      <c r="J218" s="58" t="s">
        <v>474</v>
      </c>
      <c r="K218" s="61" t="s">
        <v>473</v>
      </c>
      <c r="L218" s="58" t="s">
        <v>475</v>
      </c>
      <c r="M218" s="58" t="s">
        <v>473</v>
      </c>
      <c r="N218" s="58" t="s">
        <v>474</v>
      </c>
      <c r="O218" s="58" t="s">
        <v>473</v>
      </c>
      <c r="P218" s="58" t="s">
        <v>474</v>
      </c>
      <c r="Q218" s="58" t="s">
        <v>474</v>
      </c>
      <c r="R218" s="58" t="s">
        <v>477</v>
      </c>
      <c r="S218" s="58" t="s">
        <v>477</v>
      </c>
      <c r="T218" s="61" t="s">
        <v>477</v>
      </c>
      <c r="U218" s="58" t="s">
        <v>473</v>
      </c>
      <c r="V218" s="58" t="s">
        <v>475</v>
      </c>
      <c r="W218" s="58" t="s">
        <v>477</v>
      </c>
      <c r="X218" s="58" t="s">
        <v>475</v>
      </c>
      <c r="Y218" s="58" t="s">
        <v>477</v>
      </c>
      <c r="Z218" s="58" t="s">
        <v>474</v>
      </c>
      <c r="AA218" s="58" t="s">
        <v>475</v>
      </c>
      <c r="AB218" s="58" t="s">
        <v>474</v>
      </c>
      <c r="AC218" s="58" t="s">
        <v>476</v>
      </c>
      <c r="AD218" s="58" t="s">
        <v>477</v>
      </c>
      <c r="AE218" s="58" t="s">
        <v>473</v>
      </c>
      <c r="AF218" s="58" t="s">
        <v>475</v>
      </c>
      <c r="AG218" s="58" t="s">
        <v>475</v>
      </c>
      <c r="AH218" s="58" t="s">
        <v>473</v>
      </c>
      <c r="AI218" s="58" t="s">
        <v>476</v>
      </c>
      <c r="AJ218" s="58" t="s">
        <v>474</v>
      </c>
      <c r="AK218" s="58" t="s">
        <v>476</v>
      </c>
      <c r="AL218" s="58" t="s">
        <v>476</v>
      </c>
      <c r="AM218" s="58" t="s">
        <v>476</v>
      </c>
      <c r="AN218" s="58" t="s">
        <v>476</v>
      </c>
      <c r="AO218" s="58" t="s">
        <v>475</v>
      </c>
    </row>
    <row r="219" spans="3:41">
      <c r="C219" s="57" t="s">
        <v>690</v>
      </c>
      <c r="D219" s="58"/>
      <c r="E219" s="58">
        <f t="shared" si="3"/>
        <v>0</v>
      </c>
      <c r="F219" s="58"/>
      <c r="G219" s="58"/>
      <c r="H219" s="59">
        <v>0</v>
      </c>
      <c r="I219" s="60" t="s">
        <v>504</v>
      </c>
      <c r="J219" s="58" t="s">
        <v>473</v>
      </c>
      <c r="K219" s="61" t="s">
        <v>473</v>
      </c>
      <c r="L219" s="58" t="s">
        <v>473</v>
      </c>
      <c r="M219" s="58" t="s">
        <v>473</v>
      </c>
      <c r="N219" s="58" t="s">
        <v>473</v>
      </c>
      <c r="O219" s="58" t="s">
        <v>473</v>
      </c>
      <c r="P219" s="58" t="s">
        <v>473</v>
      </c>
      <c r="Q219" s="58" t="s">
        <v>477</v>
      </c>
      <c r="R219" s="58" t="s">
        <v>477</v>
      </c>
      <c r="S219" s="58" t="s">
        <v>473</v>
      </c>
      <c r="T219" s="61" t="s">
        <v>474</v>
      </c>
      <c r="U219" s="58" t="s">
        <v>476</v>
      </c>
      <c r="V219" s="58" t="s">
        <v>476</v>
      </c>
      <c r="W219" s="58" t="s">
        <v>473</v>
      </c>
      <c r="X219" s="58" t="s">
        <v>475</v>
      </c>
      <c r="Y219" s="58" t="s">
        <v>473</v>
      </c>
      <c r="Z219" s="58" t="s">
        <v>476</v>
      </c>
      <c r="AA219" s="58" t="s">
        <v>473</v>
      </c>
      <c r="AB219" s="58" t="s">
        <v>473</v>
      </c>
      <c r="AC219" s="58" t="s">
        <v>473</v>
      </c>
      <c r="AD219" s="58" t="s">
        <v>476</v>
      </c>
      <c r="AE219" s="58" t="s">
        <v>473</v>
      </c>
      <c r="AF219" s="58" t="s">
        <v>473</v>
      </c>
      <c r="AG219" s="58" t="s">
        <v>475</v>
      </c>
      <c r="AH219" s="58" t="s">
        <v>473</v>
      </c>
      <c r="AI219" s="58" t="s">
        <v>475</v>
      </c>
      <c r="AJ219" s="58" t="s">
        <v>477</v>
      </c>
      <c r="AK219" s="58" t="s">
        <v>476</v>
      </c>
      <c r="AL219" s="58" t="s">
        <v>476</v>
      </c>
      <c r="AM219" s="58" t="s">
        <v>476</v>
      </c>
      <c r="AN219" s="58" t="s">
        <v>476</v>
      </c>
      <c r="AO219" s="58" t="s">
        <v>475</v>
      </c>
    </row>
    <row r="220" spans="3:41">
      <c r="C220" s="57" t="s">
        <v>691</v>
      </c>
      <c r="D220" s="68">
        <v>20</v>
      </c>
      <c r="E220" s="58">
        <f t="shared" si="3"/>
        <v>56.809444145999997</v>
      </c>
      <c r="F220" s="68">
        <v>910</v>
      </c>
      <c r="G220" s="68">
        <v>91.5</v>
      </c>
      <c r="H220" s="59">
        <v>0</v>
      </c>
      <c r="I220" s="60">
        <v>304</v>
      </c>
      <c r="J220" s="58" t="s">
        <v>475</v>
      </c>
      <c r="K220" s="61" t="s">
        <v>475</v>
      </c>
      <c r="L220" s="58" t="s">
        <v>475</v>
      </c>
      <c r="M220" s="58" t="s">
        <v>473</v>
      </c>
      <c r="N220" s="58" t="s">
        <v>475</v>
      </c>
      <c r="O220" s="58" t="s">
        <v>473</v>
      </c>
      <c r="P220" s="58" t="s">
        <v>475</v>
      </c>
      <c r="Q220" s="58" t="s">
        <v>473</v>
      </c>
      <c r="R220" s="58" t="s">
        <v>473</v>
      </c>
      <c r="S220" s="58" t="s">
        <v>473</v>
      </c>
      <c r="T220" s="61" t="s">
        <v>473</v>
      </c>
      <c r="U220" s="58" t="s">
        <v>474</v>
      </c>
      <c r="V220" s="58" t="s">
        <v>476</v>
      </c>
      <c r="W220" s="58" t="s">
        <v>473</v>
      </c>
      <c r="X220" s="58" t="s">
        <v>475</v>
      </c>
      <c r="Y220" s="58" t="s">
        <v>476</v>
      </c>
      <c r="Z220" s="58" t="s">
        <v>473</v>
      </c>
      <c r="AA220" s="58" t="s">
        <v>473</v>
      </c>
      <c r="AB220" s="58" t="s">
        <v>473</v>
      </c>
      <c r="AC220" s="58" t="s">
        <v>473</v>
      </c>
      <c r="AD220" s="58" t="s">
        <v>473</v>
      </c>
      <c r="AE220" s="58" t="s">
        <v>473</v>
      </c>
      <c r="AF220" s="58" t="s">
        <v>473</v>
      </c>
      <c r="AG220" s="58" t="s">
        <v>475</v>
      </c>
      <c r="AH220" s="58" t="s">
        <v>473</v>
      </c>
      <c r="AI220" s="58" t="s">
        <v>475</v>
      </c>
      <c r="AJ220" s="58" t="s">
        <v>476</v>
      </c>
      <c r="AK220" s="58" t="s">
        <v>476</v>
      </c>
      <c r="AL220" s="58" t="s">
        <v>476</v>
      </c>
      <c r="AM220" s="58" t="s">
        <v>476</v>
      </c>
      <c r="AN220" s="58" t="s">
        <v>473</v>
      </c>
      <c r="AO220" s="58" t="s">
        <v>476</v>
      </c>
    </row>
    <row r="221" spans="3:41">
      <c r="C221" s="57" t="s">
        <v>692</v>
      </c>
      <c r="D221" s="58"/>
      <c r="E221" s="58">
        <f t="shared" si="3"/>
        <v>0</v>
      </c>
      <c r="F221" s="58"/>
      <c r="G221" s="58"/>
      <c r="H221" s="59">
        <v>0</v>
      </c>
      <c r="I221" s="60">
        <v>304</v>
      </c>
      <c r="J221" s="58" t="s">
        <v>473</v>
      </c>
      <c r="K221" s="61" t="s">
        <v>475</v>
      </c>
      <c r="L221" s="58" t="s">
        <v>475</v>
      </c>
      <c r="M221" s="58" t="s">
        <v>473</v>
      </c>
      <c r="N221" s="58" t="s">
        <v>473</v>
      </c>
      <c r="O221" s="58" t="s">
        <v>473</v>
      </c>
      <c r="P221" s="58" t="s">
        <v>473</v>
      </c>
      <c r="Q221" s="58" t="s">
        <v>474</v>
      </c>
      <c r="R221" s="58" t="s">
        <v>473</v>
      </c>
      <c r="S221" s="58" t="s">
        <v>475</v>
      </c>
      <c r="T221" s="61" t="s">
        <v>474</v>
      </c>
      <c r="U221" s="58" t="s">
        <v>473</v>
      </c>
      <c r="V221" s="58" t="s">
        <v>475</v>
      </c>
      <c r="W221" s="58" t="s">
        <v>473</v>
      </c>
      <c r="X221" s="58" t="s">
        <v>475</v>
      </c>
      <c r="Y221" s="58" t="s">
        <v>473</v>
      </c>
      <c r="Z221" s="58" t="s">
        <v>475</v>
      </c>
      <c r="AA221" s="58" t="s">
        <v>475</v>
      </c>
      <c r="AB221" s="58" t="s">
        <v>473</v>
      </c>
      <c r="AC221" s="58" t="s">
        <v>473</v>
      </c>
      <c r="AD221" s="58" t="s">
        <v>475</v>
      </c>
      <c r="AE221" s="58" t="s">
        <v>473</v>
      </c>
      <c r="AF221" s="58" t="s">
        <v>475</v>
      </c>
      <c r="AG221" s="58" t="s">
        <v>475</v>
      </c>
      <c r="AH221" s="58" t="s">
        <v>473</v>
      </c>
      <c r="AI221" s="58" t="s">
        <v>475</v>
      </c>
      <c r="AJ221" s="58" t="s">
        <v>475</v>
      </c>
      <c r="AK221" s="58" t="s">
        <v>477</v>
      </c>
      <c r="AL221" s="58" t="s">
        <v>474</v>
      </c>
      <c r="AM221" s="58" t="s">
        <v>473</v>
      </c>
      <c r="AN221" s="58" t="s">
        <v>476</v>
      </c>
      <c r="AO221" s="58" t="s">
        <v>475</v>
      </c>
    </row>
    <row r="222" spans="3:41">
      <c r="C222" s="57" t="s">
        <v>693</v>
      </c>
      <c r="D222" s="58"/>
      <c r="E222" s="58">
        <f t="shared" si="3"/>
        <v>0</v>
      </c>
      <c r="F222" s="58"/>
      <c r="G222" s="58"/>
      <c r="H222" s="59">
        <v>0</v>
      </c>
      <c r="I222" s="60">
        <v>304</v>
      </c>
      <c r="J222" s="58" t="s">
        <v>477</v>
      </c>
      <c r="K222" s="61" t="s">
        <v>475</v>
      </c>
      <c r="L222" s="58" t="s">
        <v>474</v>
      </c>
      <c r="M222" s="58" t="s">
        <v>475</v>
      </c>
      <c r="N222" s="58" t="s">
        <v>477</v>
      </c>
      <c r="O222" s="58" t="s">
        <v>473</v>
      </c>
      <c r="P222" s="58" t="s">
        <v>473</v>
      </c>
      <c r="Q222" s="58" t="s">
        <v>473</v>
      </c>
      <c r="R222" s="58" t="s">
        <v>473</v>
      </c>
      <c r="S222" s="58" t="s">
        <v>473</v>
      </c>
      <c r="T222" s="61" t="s">
        <v>473</v>
      </c>
      <c r="U222" s="58" t="s">
        <v>473</v>
      </c>
      <c r="V222" s="58" t="s">
        <v>473</v>
      </c>
      <c r="W222" s="58" t="s">
        <v>473</v>
      </c>
      <c r="X222" s="58" t="s">
        <v>475</v>
      </c>
      <c r="Y222" s="58" t="s">
        <v>473</v>
      </c>
      <c r="Z222" s="58" t="s">
        <v>475</v>
      </c>
      <c r="AA222" s="58" t="s">
        <v>475</v>
      </c>
      <c r="AB222" s="58" t="s">
        <v>473</v>
      </c>
      <c r="AC222" s="58" t="s">
        <v>473</v>
      </c>
      <c r="AD222" s="58" t="s">
        <v>475</v>
      </c>
      <c r="AE222" s="58" t="s">
        <v>473</v>
      </c>
      <c r="AF222" s="58" t="s">
        <v>475</v>
      </c>
      <c r="AG222" s="58" t="s">
        <v>475</v>
      </c>
      <c r="AH222" s="58" t="s">
        <v>473</v>
      </c>
      <c r="AI222" s="58" t="s">
        <v>475</v>
      </c>
      <c r="AJ222" s="58" t="s">
        <v>475</v>
      </c>
      <c r="AK222" s="58" t="s">
        <v>473</v>
      </c>
      <c r="AL222" s="58" t="s">
        <v>476</v>
      </c>
      <c r="AM222" s="58" t="s">
        <v>473</v>
      </c>
      <c r="AN222" s="58" t="s">
        <v>473</v>
      </c>
      <c r="AO222" s="58" t="s">
        <v>475</v>
      </c>
    </row>
    <row r="223" spans="3:41">
      <c r="C223" s="57" t="s">
        <v>694</v>
      </c>
      <c r="D223" s="58"/>
      <c r="E223" s="58">
        <f t="shared" si="3"/>
        <v>0</v>
      </c>
      <c r="F223" s="58"/>
      <c r="G223" s="58"/>
      <c r="H223" s="59">
        <v>0</v>
      </c>
      <c r="I223" s="60">
        <v>304</v>
      </c>
      <c r="J223" s="58" t="s">
        <v>473</v>
      </c>
      <c r="K223" s="61" t="s">
        <v>475</v>
      </c>
      <c r="L223" s="58" t="s">
        <v>475</v>
      </c>
      <c r="M223" s="58" t="s">
        <v>473</v>
      </c>
      <c r="N223" s="58" t="s">
        <v>475</v>
      </c>
      <c r="O223" s="58" t="s">
        <v>477</v>
      </c>
      <c r="P223" s="58" t="s">
        <v>474</v>
      </c>
      <c r="Q223" s="58" t="s">
        <v>474</v>
      </c>
      <c r="R223" s="58" t="s">
        <v>477</v>
      </c>
      <c r="S223" s="58" t="s">
        <v>476</v>
      </c>
      <c r="T223" s="61" t="s">
        <v>476</v>
      </c>
      <c r="U223" s="58" t="s">
        <v>473</v>
      </c>
      <c r="V223" s="58" t="s">
        <v>475</v>
      </c>
      <c r="W223" s="58" t="s">
        <v>474</v>
      </c>
      <c r="X223" s="58" t="s">
        <v>475</v>
      </c>
      <c r="Y223" s="58" t="s">
        <v>477</v>
      </c>
      <c r="Z223" s="58" t="s">
        <v>477</v>
      </c>
      <c r="AA223" s="58" t="s">
        <v>476</v>
      </c>
      <c r="AB223" s="58" t="s">
        <v>473</v>
      </c>
      <c r="AC223" s="58" t="s">
        <v>475</v>
      </c>
      <c r="AD223" s="58" t="s">
        <v>475</v>
      </c>
      <c r="AE223" s="58" t="s">
        <v>473</v>
      </c>
      <c r="AF223" s="58" t="s">
        <v>475</v>
      </c>
      <c r="AG223" s="58" t="s">
        <v>475</v>
      </c>
      <c r="AH223" s="58" t="s">
        <v>473</v>
      </c>
      <c r="AI223" s="58" t="s">
        <v>475</v>
      </c>
      <c r="AJ223" s="58" t="s">
        <v>474</v>
      </c>
      <c r="AK223" s="58" t="s">
        <v>477</v>
      </c>
      <c r="AL223" s="58" t="s">
        <v>474</v>
      </c>
      <c r="AM223" s="58" t="s">
        <v>475</v>
      </c>
      <c r="AN223" s="58" t="s">
        <v>477</v>
      </c>
      <c r="AO223" s="58" t="s">
        <v>475</v>
      </c>
    </row>
    <row r="224" spans="3:41">
      <c r="C224" s="57" t="s">
        <v>695</v>
      </c>
      <c r="D224" s="58">
        <v>20</v>
      </c>
      <c r="E224" s="58">
        <f t="shared" si="3"/>
        <v>50.192080322400003</v>
      </c>
      <c r="F224" s="58">
        <v>804</v>
      </c>
      <c r="G224" s="58">
        <v>2.4</v>
      </c>
      <c r="H224" s="59">
        <v>0</v>
      </c>
      <c r="I224" s="60">
        <v>304</v>
      </c>
      <c r="J224" s="58" t="s">
        <v>475</v>
      </c>
      <c r="K224" s="61" t="s">
        <v>475</v>
      </c>
      <c r="L224" s="58" t="s">
        <v>475</v>
      </c>
      <c r="M224" s="58" t="s">
        <v>475</v>
      </c>
      <c r="N224" s="58" t="s">
        <v>475</v>
      </c>
      <c r="O224" s="58" t="s">
        <v>473</v>
      </c>
      <c r="P224" s="58" t="s">
        <v>473</v>
      </c>
      <c r="Q224" s="58" t="s">
        <v>474</v>
      </c>
      <c r="R224" s="58" t="s">
        <v>473</v>
      </c>
      <c r="S224" s="58" t="s">
        <v>473</v>
      </c>
      <c r="T224" s="61" t="s">
        <v>473</v>
      </c>
      <c r="U224" s="58" t="s">
        <v>473</v>
      </c>
      <c r="V224" s="58" t="s">
        <v>475</v>
      </c>
      <c r="W224" s="58" t="s">
        <v>473</v>
      </c>
      <c r="X224" s="58" t="s">
        <v>473</v>
      </c>
      <c r="Y224" s="58" t="s">
        <v>473</v>
      </c>
      <c r="Z224" s="58" t="s">
        <v>475</v>
      </c>
      <c r="AA224" s="58" t="s">
        <v>475</v>
      </c>
      <c r="AB224" s="58" t="s">
        <v>473</v>
      </c>
      <c r="AC224" s="58" t="s">
        <v>473</v>
      </c>
      <c r="AD224" s="58" t="s">
        <v>473</v>
      </c>
      <c r="AE224" s="58" t="s">
        <v>473</v>
      </c>
      <c r="AF224" s="58" t="s">
        <v>475</v>
      </c>
      <c r="AG224" s="58" t="s">
        <v>475</v>
      </c>
      <c r="AH224" s="58" t="s">
        <v>473</v>
      </c>
      <c r="AI224" s="58" t="s">
        <v>475</v>
      </c>
      <c r="AJ224" s="58" t="s">
        <v>475</v>
      </c>
      <c r="AK224" s="58" t="s">
        <v>473</v>
      </c>
      <c r="AL224" s="58" t="s">
        <v>476</v>
      </c>
      <c r="AM224" s="58" t="s">
        <v>473</v>
      </c>
      <c r="AN224" s="58" t="s">
        <v>473</v>
      </c>
      <c r="AO224" s="58" t="s">
        <v>475</v>
      </c>
    </row>
    <row r="225" spans="3:41">
      <c r="C225" s="64" t="s">
        <v>696</v>
      </c>
      <c r="D225" s="58"/>
      <c r="E225" s="58">
        <f t="shared" si="3"/>
        <v>0</v>
      </c>
      <c r="F225" s="58"/>
      <c r="G225" s="58"/>
      <c r="H225" s="59">
        <v>0</v>
      </c>
      <c r="I225" s="60">
        <v>304</v>
      </c>
      <c r="J225" s="58" t="s">
        <v>473</v>
      </c>
      <c r="K225" s="61" t="s">
        <v>475</v>
      </c>
      <c r="L225" s="58" t="s">
        <v>475</v>
      </c>
      <c r="M225" s="58" t="s">
        <v>473</v>
      </c>
      <c r="N225" s="58" t="s">
        <v>475</v>
      </c>
      <c r="O225" s="58" t="s">
        <v>473</v>
      </c>
      <c r="P225" s="58" t="s">
        <v>473</v>
      </c>
      <c r="Q225" s="58" t="s">
        <v>475</v>
      </c>
      <c r="R225" s="58" t="s">
        <v>473</v>
      </c>
      <c r="S225" s="58" t="s">
        <v>474</v>
      </c>
      <c r="T225" s="61" t="s">
        <v>474</v>
      </c>
      <c r="U225" s="58" t="s">
        <v>475</v>
      </c>
      <c r="V225" s="58" t="s">
        <v>475</v>
      </c>
      <c r="W225" s="58" t="s">
        <v>473</v>
      </c>
      <c r="X225" s="58" t="s">
        <v>475</v>
      </c>
      <c r="Y225" s="58" t="s">
        <v>474</v>
      </c>
      <c r="Z225" s="58" t="s">
        <v>475</v>
      </c>
      <c r="AA225" s="58" t="s">
        <v>475</v>
      </c>
      <c r="AB225" s="58" t="s">
        <v>474</v>
      </c>
      <c r="AC225" s="58" t="s">
        <v>473</v>
      </c>
      <c r="AD225" s="58" t="s">
        <v>475</v>
      </c>
      <c r="AE225" s="58" t="s">
        <v>473</v>
      </c>
      <c r="AF225" s="58" t="s">
        <v>475</v>
      </c>
      <c r="AG225" s="58" t="s">
        <v>475</v>
      </c>
      <c r="AH225" s="58" t="s">
        <v>473</v>
      </c>
      <c r="AI225" s="58" t="s">
        <v>475</v>
      </c>
      <c r="AJ225" s="58" t="s">
        <v>475</v>
      </c>
      <c r="AK225" s="58" t="s">
        <v>473</v>
      </c>
      <c r="AL225" s="58" t="s">
        <v>473</v>
      </c>
      <c r="AM225" s="58" t="s">
        <v>473</v>
      </c>
      <c r="AN225" s="58" t="s">
        <v>473</v>
      </c>
      <c r="AO225" s="58" t="s">
        <v>475</v>
      </c>
    </row>
    <row r="226" spans="3:41">
      <c r="C226" s="57" t="s">
        <v>697</v>
      </c>
      <c r="D226" s="58"/>
      <c r="E226" s="58">
        <f t="shared" si="3"/>
        <v>0</v>
      </c>
      <c r="F226" s="58"/>
      <c r="G226" s="58"/>
      <c r="H226" s="59">
        <v>0</v>
      </c>
      <c r="I226" s="59" t="s">
        <v>430</v>
      </c>
      <c r="J226" s="58" t="s">
        <v>475</v>
      </c>
      <c r="K226" s="61" t="s">
        <v>477</v>
      </c>
      <c r="L226" s="58" t="s">
        <v>477</v>
      </c>
      <c r="M226" s="58" t="s">
        <v>473</v>
      </c>
      <c r="N226" s="58" t="s">
        <v>475</v>
      </c>
      <c r="O226" s="58" t="s">
        <v>473</v>
      </c>
      <c r="P226" s="58" t="s">
        <v>473</v>
      </c>
      <c r="Q226" s="58" t="s">
        <v>475</v>
      </c>
      <c r="R226" s="58" t="s">
        <v>473</v>
      </c>
      <c r="S226" s="58" t="s">
        <v>475</v>
      </c>
      <c r="T226" s="61" t="s">
        <v>473</v>
      </c>
      <c r="U226" s="58" t="s">
        <v>473</v>
      </c>
      <c r="V226" s="58" t="s">
        <v>475</v>
      </c>
      <c r="W226" s="58" t="s">
        <v>473</v>
      </c>
      <c r="X226" s="58" t="s">
        <v>473</v>
      </c>
      <c r="Y226" s="58" t="s">
        <v>473</v>
      </c>
      <c r="Z226" s="58" t="s">
        <v>475</v>
      </c>
      <c r="AA226" s="58" t="s">
        <v>473</v>
      </c>
      <c r="AB226" s="58" t="s">
        <v>473</v>
      </c>
      <c r="AC226" s="58" t="s">
        <v>473</v>
      </c>
      <c r="AD226" s="58" t="s">
        <v>476</v>
      </c>
      <c r="AE226" s="58" t="s">
        <v>473</v>
      </c>
      <c r="AF226" s="58" t="s">
        <v>475</v>
      </c>
      <c r="AG226" s="58" t="s">
        <v>475</v>
      </c>
      <c r="AH226" s="58" t="s">
        <v>473</v>
      </c>
      <c r="AI226" s="58" t="s">
        <v>475</v>
      </c>
      <c r="AJ226" s="58" t="s">
        <v>475</v>
      </c>
      <c r="AK226" s="58" t="s">
        <v>473</v>
      </c>
      <c r="AL226" s="58" t="s">
        <v>476</v>
      </c>
      <c r="AM226" s="58" t="s">
        <v>473</v>
      </c>
      <c r="AN226" s="58" t="s">
        <v>476</v>
      </c>
      <c r="AO226" s="58" t="s">
        <v>475</v>
      </c>
    </row>
    <row r="227" spans="3:41">
      <c r="C227" s="64" t="s">
        <v>698</v>
      </c>
      <c r="D227" s="58"/>
      <c r="E227" s="58">
        <f t="shared" si="3"/>
        <v>0</v>
      </c>
      <c r="F227" s="58"/>
      <c r="G227" s="58"/>
      <c r="H227" s="59">
        <v>0</v>
      </c>
      <c r="I227" s="60">
        <v>304</v>
      </c>
      <c r="J227" s="58" t="s">
        <v>473</v>
      </c>
      <c r="K227" s="61" t="s">
        <v>475</v>
      </c>
      <c r="L227" s="58" t="s">
        <v>475</v>
      </c>
      <c r="M227" s="58" t="s">
        <v>473</v>
      </c>
      <c r="N227" s="58" t="s">
        <v>473</v>
      </c>
      <c r="O227" s="58" t="s">
        <v>473</v>
      </c>
      <c r="P227" s="58" t="s">
        <v>474</v>
      </c>
      <c r="Q227" s="58" t="s">
        <v>475</v>
      </c>
      <c r="R227" s="58" t="s">
        <v>473</v>
      </c>
      <c r="S227" s="58" t="s">
        <v>474</v>
      </c>
      <c r="T227" s="61" t="s">
        <v>474</v>
      </c>
      <c r="U227" s="58" t="s">
        <v>473</v>
      </c>
      <c r="V227" s="58" t="s">
        <v>473</v>
      </c>
      <c r="W227" s="58" t="s">
        <v>473</v>
      </c>
      <c r="X227" s="58" t="s">
        <v>475</v>
      </c>
      <c r="Y227" s="58" t="s">
        <v>476</v>
      </c>
      <c r="Z227" s="58" t="s">
        <v>475</v>
      </c>
      <c r="AA227" s="58" t="s">
        <v>475</v>
      </c>
      <c r="AB227" s="58" t="s">
        <v>476</v>
      </c>
      <c r="AC227" s="58" t="s">
        <v>473</v>
      </c>
      <c r="AD227" s="58" t="s">
        <v>473</v>
      </c>
      <c r="AE227" s="58" t="s">
        <v>473</v>
      </c>
      <c r="AF227" s="58" t="s">
        <v>475</v>
      </c>
      <c r="AG227" s="58" t="s">
        <v>475</v>
      </c>
      <c r="AH227" s="58" t="s">
        <v>473</v>
      </c>
      <c r="AI227" s="58" t="s">
        <v>475</v>
      </c>
      <c r="AJ227" s="58" t="s">
        <v>475</v>
      </c>
      <c r="AK227" s="58" t="s">
        <v>473</v>
      </c>
      <c r="AL227" s="58" t="s">
        <v>474</v>
      </c>
      <c r="AM227" s="58" t="s">
        <v>476</v>
      </c>
      <c r="AN227" s="58" t="s">
        <v>476</v>
      </c>
      <c r="AO227" s="58" t="s">
        <v>475</v>
      </c>
    </row>
    <row r="228" spans="3:41">
      <c r="C228" s="64" t="s">
        <v>699</v>
      </c>
      <c r="D228" s="58"/>
      <c r="E228" s="58">
        <f t="shared" si="3"/>
        <v>0</v>
      </c>
      <c r="F228" s="58"/>
      <c r="G228" s="58"/>
      <c r="H228" s="59">
        <v>0</v>
      </c>
      <c r="I228" s="60">
        <v>304</v>
      </c>
      <c r="J228" s="58" t="s">
        <v>474</v>
      </c>
      <c r="K228" s="61" t="s">
        <v>475</v>
      </c>
      <c r="L228" s="58" t="s">
        <v>475</v>
      </c>
      <c r="M228" s="58" t="s">
        <v>473</v>
      </c>
      <c r="N228" s="58" t="s">
        <v>475</v>
      </c>
      <c r="O228" s="58" t="s">
        <v>473</v>
      </c>
      <c r="P228" s="58" t="s">
        <v>473</v>
      </c>
      <c r="Q228" s="58" t="s">
        <v>475</v>
      </c>
      <c r="R228" s="58" t="s">
        <v>473</v>
      </c>
      <c r="S228" s="58" t="s">
        <v>473</v>
      </c>
      <c r="T228" s="61" t="s">
        <v>473</v>
      </c>
      <c r="U228" s="58" t="s">
        <v>473</v>
      </c>
      <c r="V228" s="58" t="s">
        <v>473</v>
      </c>
      <c r="W228" s="58" t="s">
        <v>473</v>
      </c>
      <c r="X228" s="58" t="s">
        <v>473</v>
      </c>
      <c r="Y228" s="58" t="s">
        <v>473</v>
      </c>
      <c r="Z228" s="58" t="s">
        <v>475</v>
      </c>
      <c r="AA228" s="58" t="s">
        <v>473</v>
      </c>
      <c r="AB228" s="58" t="s">
        <v>473</v>
      </c>
      <c r="AC228" s="58" t="s">
        <v>473</v>
      </c>
      <c r="AD228" s="58" t="s">
        <v>476</v>
      </c>
      <c r="AE228" s="58" t="s">
        <v>473</v>
      </c>
      <c r="AF228" s="58" t="s">
        <v>475</v>
      </c>
      <c r="AG228" s="58" t="s">
        <v>475</v>
      </c>
      <c r="AH228" s="58" t="s">
        <v>473</v>
      </c>
      <c r="AI228" s="58" t="s">
        <v>475</v>
      </c>
      <c r="AJ228" s="58" t="s">
        <v>476</v>
      </c>
      <c r="AK228" s="58" t="s">
        <v>473</v>
      </c>
      <c r="AL228" s="58" t="s">
        <v>476</v>
      </c>
      <c r="AM228" s="58" t="s">
        <v>473</v>
      </c>
      <c r="AN228" s="58" t="s">
        <v>473</v>
      </c>
      <c r="AO228" s="58" t="s">
        <v>475</v>
      </c>
    </row>
    <row r="229" spans="3:41">
      <c r="C229" s="57" t="s">
        <v>700</v>
      </c>
      <c r="D229" s="58"/>
      <c r="E229" s="58">
        <f t="shared" si="3"/>
        <v>0</v>
      </c>
      <c r="F229" s="58"/>
      <c r="G229" s="58"/>
      <c r="H229" s="59">
        <v>0</v>
      </c>
      <c r="I229" s="60">
        <v>316</v>
      </c>
      <c r="J229" s="58" t="s">
        <v>475</v>
      </c>
      <c r="K229" s="61" t="s">
        <v>473</v>
      </c>
      <c r="L229" s="58" t="s">
        <v>475</v>
      </c>
      <c r="M229" s="58" t="s">
        <v>473</v>
      </c>
      <c r="N229" s="58" t="s">
        <v>474</v>
      </c>
      <c r="O229" s="58" t="s">
        <v>473</v>
      </c>
      <c r="P229" s="58" t="s">
        <v>473</v>
      </c>
      <c r="Q229" s="58" t="s">
        <v>477</v>
      </c>
      <c r="R229" s="58" t="s">
        <v>473</v>
      </c>
      <c r="S229" s="58" t="s">
        <v>474</v>
      </c>
      <c r="T229" s="61" t="s">
        <v>474</v>
      </c>
      <c r="U229" s="58" t="s">
        <v>475</v>
      </c>
      <c r="V229" s="58" t="s">
        <v>473</v>
      </c>
      <c r="W229" s="58" t="s">
        <v>473</v>
      </c>
      <c r="X229" s="58" t="s">
        <v>475</v>
      </c>
      <c r="Y229" s="58" t="s">
        <v>476</v>
      </c>
      <c r="Z229" s="58" t="s">
        <v>475</v>
      </c>
      <c r="AA229" s="58" t="s">
        <v>473</v>
      </c>
      <c r="AB229" s="58" t="s">
        <v>476</v>
      </c>
      <c r="AC229" s="58" t="s">
        <v>473</v>
      </c>
      <c r="AD229" s="58" t="s">
        <v>476</v>
      </c>
      <c r="AE229" s="58" t="s">
        <v>475</v>
      </c>
      <c r="AF229" s="58" t="s">
        <v>475</v>
      </c>
      <c r="AG229" s="58" t="s">
        <v>475</v>
      </c>
      <c r="AH229" s="58" t="s">
        <v>473</v>
      </c>
      <c r="AI229" s="58" t="s">
        <v>475</v>
      </c>
      <c r="AJ229" s="58" t="s">
        <v>477</v>
      </c>
      <c r="AK229" s="58" t="s">
        <v>476</v>
      </c>
      <c r="AL229" s="58" t="s">
        <v>476</v>
      </c>
      <c r="AM229" s="58" t="s">
        <v>476</v>
      </c>
      <c r="AN229" s="58" t="s">
        <v>476</v>
      </c>
      <c r="AO229" s="58" t="s">
        <v>475</v>
      </c>
    </row>
    <row r="230" spans="3:41">
      <c r="C230" s="57" t="s">
        <v>701</v>
      </c>
      <c r="D230" s="58"/>
      <c r="E230" s="58">
        <f t="shared" si="3"/>
        <v>0</v>
      </c>
      <c r="F230" s="58"/>
      <c r="G230" s="58"/>
      <c r="H230" s="59">
        <v>0</v>
      </c>
      <c r="I230" s="60">
        <v>304</v>
      </c>
      <c r="J230" s="58" t="s">
        <v>474</v>
      </c>
      <c r="K230" s="61" t="s">
        <v>475</v>
      </c>
      <c r="L230" s="58" t="s">
        <v>475</v>
      </c>
      <c r="M230" s="58" t="s">
        <v>473</v>
      </c>
      <c r="N230" s="58" t="s">
        <v>475</v>
      </c>
      <c r="O230" s="58" t="s">
        <v>473</v>
      </c>
      <c r="P230" s="58" t="s">
        <v>473</v>
      </c>
      <c r="Q230" s="58" t="s">
        <v>474</v>
      </c>
      <c r="R230" s="58" t="s">
        <v>473</v>
      </c>
      <c r="S230" s="58" t="s">
        <v>477</v>
      </c>
      <c r="T230" s="61" t="s">
        <v>477</v>
      </c>
      <c r="U230" s="58" t="s">
        <v>473</v>
      </c>
      <c r="V230" s="58" t="s">
        <v>473</v>
      </c>
      <c r="W230" s="58" t="s">
        <v>473</v>
      </c>
      <c r="X230" s="58" t="s">
        <v>475</v>
      </c>
      <c r="Y230" s="58" t="s">
        <v>476</v>
      </c>
      <c r="Z230" s="58" t="s">
        <v>475</v>
      </c>
      <c r="AA230" s="58" t="s">
        <v>475</v>
      </c>
      <c r="AB230" s="58" t="s">
        <v>474</v>
      </c>
      <c r="AC230" s="58" t="s">
        <v>473</v>
      </c>
      <c r="AD230" s="58" t="s">
        <v>473</v>
      </c>
      <c r="AE230" s="58" t="s">
        <v>473</v>
      </c>
      <c r="AF230" s="58" t="s">
        <v>475</v>
      </c>
      <c r="AG230" s="58" t="s">
        <v>475</v>
      </c>
      <c r="AH230" s="58" t="s">
        <v>473</v>
      </c>
      <c r="AI230" s="58" t="s">
        <v>475</v>
      </c>
      <c r="AJ230" s="58" t="s">
        <v>475</v>
      </c>
      <c r="AK230" s="58" t="s">
        <v>473</v>
      </c>
      <c r="AL230" s="58" t="s">
        <v>474</v>
      </c>
      <c r="AM230" s="58" t="s">
        <v>475</v>
      </c>
      <c r="AN230" s="58" t="s">
        <v>476</v>
      </c>
      <c r="AO230" s="58" t="s">
        <v>475</v>
      </c>
    </row>
    <row r="231" spans="3:41">
      <c r="C231" s="57" t="s">
        <v>702</v>
      </c>
      <c r="D231" s="58"/>
      <c r="E231" s="58">
        <f t="shared" si="3"/>
        <v>0</v>
      </c>
      <c r="F231" s="58"/>
      <c r="G231" s="58"/>
      <c r="H231" s="59">
        <v>0</v>
      </c>
      <c r="I231" s="60">
        <v>304</v>
      </c>
      <c r="J231" s="58" t="s">
        <v>474</v>
      </c>
      <c r="K231" s="61" t="s">
        <v>475</v>
      </c>
      <c r="L231" s="58" t="s">
        <v>475</v>
      </c>
      <c r="M231" s="58" t="s">
        <v>475</v>
      </c>
      <c r="N231" s="58" t="s">
        <v>474</v>
      </c>
      <c r="O231" s="58" t="s">
        <v>473</v>
      </c>
      <c r="P231" s="58" t="s">
        <v>474</v>
      </c>
      <c r="Q231" s="58" t="s">
        <v>477</v>
      </c>
      <c r="R231" s="58" t="s">
        <v>473</v>
      </c>
      <c r="S231" s="58" t="s">
        <v>474</v>
      </c>
      <c r="T231" s="61" t="s">
        <v>476</v>
      </c>
      <c r="U231" s="58" t="s">
        <v>473</v>
      </c>
      <c r="V231" s="58" t="s">
        <v>475</v>
      </c>
      <c r="W231" s="58" t="s">
        <v>477</v>
      </c>
      <c r="X231" s="58" t="s">
        <v>475</v>
      </c>
      <c r="Y231" s="58" t="s">
        <v>473</v>
      </c>
      <c r="Z231" s="58" t="s">
        <v>473</v>
      </c>
      <c r="AA231" s="58" t="s">
        <v>476</v>
      </c>
      <c r="AB231" s="58" t="s">
        <v>473</v>
      </c>
      <c r="AC231" s="58" t="s">
        <v>473</v>
      </c>
      <c r="AD231" s="58" t="s">
        <v>473</v>
      </c>
      <c r="AE231" s="58" t="s">
        <v>475</v>
      </c>
      <c r="AF231" s="58" t="s">
        <v>473</v>
      </c>
      <c r="AG231" s="58" t="s">
        <v>473</v>
      </c>
      <c r="AH231" s="58" t="s">
        <v>473</v>
      </c>
      <c r="AI231" s="58" t="s">
        <v>474</v>
      </c>
      <c r="AJ231" s="58" t="s">
        <v>476</v>
      </c>
      <c r="AK231" s="58" t="s">
        <v>473</v>
      </c>
      <c r="AL231" s="58" t="s">
        <v>477</v>
      </c>
      <c r="AM231" s="58" t="s">
        <v>476</v>
      </c>
      <c r="AN231" s="58" t="s">
        <v>477</v>
      </c>
      <c r="AO231" s="58" t="s">
        <v>477</v>
      </c>
    </row>
    <row r="232" spans="3:41">
      <c r="C232" s="57" t="s">
        <v>703</v>
      </c>
      <c r="D232" s="58"/>
      <c r="E232" s="58">
        <f t="shared" si="3"/>
        <v>0</v>
      </c>
      <c r="F232" s="58"/>
      <c r="G232" s="58"/>
      <c r="H232" s="59">
        <v>0</v>
      </c>
      <c r="I232" s="60">
        <v>316</v>
      </c>
      <c r="J232" s="58" t="s">
        <v>473</v>
      </c>
      <c r="K232" s="61" t="s">
        <v>477</v>
      </c>
      <c r="L232" s="58" t="s">
        <v>474</v>
      </c>
      <c r="M232" s="58" t="s">
        <v>474</v>
      </c>
      <c r="N232" s="58" t="s">
        <v>476</v>
      </c>
      <c r="O232" s="58" t="s">
        <v>477</v>
      </c>
      <c r="P232" s="58" t="s">
        <v>475</v>
      </c>
      <c r="Q232" s="58" t="s">
        <v>474</v>
      </c>
      <c r="R232" s="58" t="s">
        <v>476</v>
      </c>
      <c r="S232" s="58" t="s">
        <v>476</v>
      </c>
      <c r="T232" s="61" t="s">
        <v>476</v>
      </c>
      <c r="U232" s="58" t="s">
        <v>475</v>
      </c>
      <c r="V232" s="58" t="s">
        <v>475</v>
      </c>
      <c r="W232" s="58" t="s">
        <v>477</v>
      </c>
      <c r="X232" s="58" t="s">
        <v>475</v>
      </c>
      <c r="Y232" s="58" t="s">
        <v>477</v>
      </c>
      <c r="Z232" s="58" t="s">
        <v>476</v>
      </c>
      <c r="AA232" s="58" t="s">
        <v>476</v>
      </c>
      <c r="AB232" s="58" t="s">
        <v>473</v>
      </c>
      <c r="AC232" s="58" t="s">
        <v>476</v>
      </c>
      <c r="AD232" s="58" t="s">
        <v>474</v>
      </c>
      <c r="AE232" s="58" t="s">
        <v>475</v>
      </c>
      <c r="AF232" s="58" t="s">
        <v>475</v>
      </c>
      <c r="AG232" s="58" t="s">
        <v>476</v>
      </c>
      <c r="AH232" s="58" t="s">
        <v>475</v>
      </c>
      <c r="AI232" s="58" t="s">
        <v>475</v>
      </c>
      <c r="AJ232" s="58" t="s">
        <v>476</v>
      </c>
      <c r="AK232" s="58" t="s">
        <v>473</v>
      </c>
      <c r="AL232" s="58" t="s">
        <v>476</v>
      </c>
      <c r="AM232" s="58" t="s">
        <v>476</v>
      </c>
      <c r="AN232" s="58" t="s">
        <v>476</v>
      </c>
      <c r="AO232" s="58" t="s">
        <v>474</v>
      </c>
    </row>
    <row r="233" spans="3:41">
      <c r="C233" s="57" t="s">
        <v>704</v>
      </c>
      <c r="D233" s="58"/>
      <c r="E233" s="58">
        <f t="shared" si="3"/>
        <v>0</v>
      </c>
      <c r="F233" s="58"/>
      <c r="G233" s="58"/>
      <c r="H233" s="59">
        <v>0</v>
      </c>
      <c r="I233" s="60" t="s">
        <v>504</v>
      </c>
      <c r="J233" s="58" t="s">
        <v>473</v>
      </c>
      <c r="K233" s="61" t="s">
        <v>476</v>
      </c>
      <c r="L233" s="58" t="s">
        <v>477</v>
      </c>
      <c r="M233" s="58" t="s">
        <v>477</v>
      </c>
      <c r="N233" s="58" t="s">
        <v>476</v>
      </c>
      <c r="O233" s="58" t="s">
        <v>474</v>
      </c>
      <c r="P233" s="58" t="s">
        <v>475</v>
      </c>
      <c r="Q233" s="58" t="s">
        <v>476</v>
      </c>
      <c r="R233" s="58" t="s">
        <v>476</v>
      </c>
      <c r="S233" s="58" t="s">
        <v>476</v>
      </c>
      <c r="T233" s="61" t="s">
        <v>473</v>
      </c>
      <c r="U233" s="58" t="s">
        <v>473</v>
      </c>
      <c r="V233" s="58" t="s">
        <v>475</v>
      </c>
      <c r="W233" s="58" t="s">
        <v>474</v>
      </c>
      <c r="X233" s="58" t="s">
        <v>475</v>
      </c>
      <c r="Y233" s="58" t="s">
        <v>475</v>
      </c>
      <c r="Z233" s="58" t="s">
        <v>476</v>
      </c>
      <c r="AA233" s="58" t="s">
        <v>476</v>
      </c>
      <c r="AB233" s="58" t="s">
        <v>476</v>
      </c>
      <c r="AC233" s="58" t="s">
        <v>477</v>
      </c>
      <c r="AD233" s="58" t="s">
        <v>475</v>
      </c>
      <c r="AE233" s="58" t="s">
        <v>475</v>
      </c>
      <c r="AF233" s="58" t="s">
        <v>474</v>
      </c>
      <c r="AG233" s="58" t="s">
        <v>476</v>
      </c>
      <c r="AH233" s="58" t="s">
        <v>476</v>
      </c>
      <c r="AI233" s="58" t="s">
        <v>475</v>
      </c>
      <c r="AJ233" s="58" t="s">
        <v>476</v>
      </c>
      <c r="AK233" s="58" t="s">
        <v>473</v>
      </c>
      <c r="AL233" s="58" t="s">
        <v>476</v>
      </c>
      <c r="AM233" s="58" t="s">
        <v>474</v>
      </c>
      <c r="AN233" s="58" t="s">
        <v>477</v>
      </c>
      <c r="AO233" s="58" t="s">
        <v>477</v>
      </c>
    </row>
    <row r="234" spans="3:41">
      <c r="C234" s="57" t="s">
        <v>705</v>
      </c>
      <c r="D234" s="58"/>
      <c r="E234" s="58">
        <f t="shared" si="3"/>
        <v>0</v>
      </c>
      <c r="F234" s="58"/>
      <c r="G234" s="58"/>
      <c r="H234" s="59">
        <v>0</v>
      </c>
      <c r="I234" s="60">
        <v>316</v>
      </c>
      <c r="J234" s="58" t="s">
        <v>473</v>
      </c>
      <c r="K234" s="61" t="s">
        <v>474</v>
      </c>
      <c r="L234" s="58" t="s">
        <v>475</v>
      </c>
      <c r="M234" s="58" t="s">
        <v>475</v>
      </c>
      <c r="N234" s="58" t="s">
        <v>476</v>
      </c>
      <c r="O234" s="58" t="s">
        <v>477</v>
      </c>
      <c r="P234" s="58" t="s">
        <v>475</v>
      </c>
      <c r="Q234" s="58" t="s">
        <v>476</v>
      </c>
      <c r="R234" s="58" t="s">
        <v>476</v>
      </c>
      <c r="S234" s="58" t="s">
        <v>476</v>
      </c>
      <c r="T234" s="61" t="s">
        <v>476</v>
      </c>
      <c r="U234" s="58" t="s">
        <v>475</v>
      </c>
      <c r="V234" s="58" t="s">
        <v>473</v>
      </c>
      <c r="W234" s="58" t="s">
        <v>473</v>
      </c>
      <c r="X234" s="58" t="s">
        <v>475</v>
      </c>
      <c r="Y234" s="58" t="s">
        <v>473</v>
      </c>
      <c r="Z234" s="58" t="s">
        <v>476</v>
      </c>
      <c r="AA234" s="58" t="s">
        <v>476</v>
      </c>
      <c r="AB234" s="58" t="s">
        <v>476</v>
      </c>
      <c r="AC234" s="58" t="s">
        <v>477</v>
      </c>
      <c r="AD234" s="58" t="s">
        <v>473</v>
      </c>
      <c r="AE234" s="58" t="s">
        <v>475</v>
      </c>
      <c r="AF234" s="58" t="s">
        <v>477</v>
      </c>
      <c r="AG234" s="58" t="s">
        <v>476</v>
      </c>
      <c r="AH234" s="58" t="s">
        <v>473</v>
      </c>
      <c r="AI234" s="58" t="s">
        <v>475</v>
      </c>
      <c r="AJ234" s="58" t="s">
        <v>476</v>
      </c>
      <c r="AK234" s="58" t="s">
        <v>473</v>
      </c>
      <c r="AL234" s="58" t="s">
        <v>476</v>
      </c>
      <c r="AM234" s="58" t="s">
        <v>474</v>
      </c>
      <c r="AN234" s="58" t="s">
        <v>473</v>
      </c>
      <c r="AO234" s="58" t="s">
        <v>475</v>
      </c>
    </row>
    <row r="235" spans="3:41">
      <c r="C235" s="57" t="s">
        <v>706</v>
      </c>
      <c r="D235" s="58"/>
      <c r="E235" s="58">
        <f t="shared" si="3"/>
        <v>0</v>
      </c>
      <c r="F235" s="58"/>
      <c r="G235" s="58"/>
      <c r="H235" s="59">
        <v>0</v>
      </c>
      <c r="I235" s="60">
        <v>304</v>
      </c>
      <c r="J235" s="58" t="s">
        <v>473</v>
      </c>
      <c r="K235" s="61" t="s">
        <v>475</v>
      </c>
      <c r="L235" s="58" t="s">
        <v>475</v>
      </c>
      <c r="M235" s="58" t="s">
        <v>473</v>
      </c>
      <c r="N235" s="58" t="s">
        <v>473</v>
      </c>
      <c r="O235" s="58" t="s">
        <v>475</v>
      </c>
      <c r="P235" s="58" t="s">
        <v>475</v>
      </c>
      <c r="Q235" s="58" t="s">
        <v>476</v>
      </c>
      <c r="R235" s="58" t="s">
        <v>476</v>
      </c>
      <c r="S235" s="58" t="s">
        <v>476</v>
      </c>
      <c r="T235" s="61" t="s">
        <v>473</v>
      </c>
      <c r="U235" s="58" t="s">
        <v>473</v>
      </c>
      <c r="V235" s="58" t="s">
        <v>475</v>
      </c>
      <c r="W235" s="58" t="s">
        <v>474</v>
      </c>
      <c r="X235" s="58" t="s">
        <v>475</v>
      </c>
      <c r="Y235" s="58" t="s">
        <v>475</v>
      </c>
      <c r="Z235" s="58" t="s">
        <v>476</v>
      </c>
      <c r="AA235" s="58" t="s">
        <v>476</v>
      </c>
      <c r="AB235" s="58" t="s">
        <v>477</v>
      </c>
      <c r="AC235" s="58" t="s">
        <v>474</v>
      </c>
      <c r="AD235" s="58" t="s">
        <v>475</v>
      </c>
      <c r="AE235" s="58" t="s">
        <v>475</v>
      </c>
      <c r="AF235" s="58" t="s">
        <v>474</v>
      </c>
      <c r="AG235" s="58" t="s">
        <v>477</v>
      </c>
      <c r="AH235" s="58" t="s">
        <v>476</v>
      </c>
      <c r="AI235" s="58" t="s">
        <v>475</v>
      </c>
      <c r="AJ235" s="58" t="s">
        <v>476</v>
      </c>
      <c r="AK235" s="58" t="s">
        <v>473</v>
      </c>
      <c r="AL235" s="58" t="s">
        <v>476</v>
      </c>
      <c r="AM235" s="58" t="s">
        <v>474</v>
      </c>
      <c r="AN235" s="58" t="s">
        <v>477</v>
      </c>
      <c r="AO235" s="58" t="s">
        <v>475</v>
      </c>
    </row>
    <row r="236" spans="3:41">
      <c r="C236" s="57" t="s">
        <v>707</v>
      </c>
      <c r="D236" s="58"/>
      <c r="E236" s="58">
        <f t="shared" si="3"/>
        <v>0</v>
      </c>
      <c r="F236" s="58"/>
      <c r="G236" s="58"/>
      <c r="H236" s="59">
        <v>0</v>
      </c>
      <c r="I236" s="60">
        <v>304</v>
      </c>
      <c r="J236" s="58" t="s">
        <v>473</v>
      </c>
      <c r="K236" s="61" t="s">
        <v>475</v>
      </c>
      <c r="L236" s="58" t="s">
        <v>475</v>
      </c>
      <c r="M236" s="58" t="s">
        <v>473</v>
      </c>
      <c r="N236" s="58" t="s">
        <v>476</v>
      </c>
      <c r="O236" s="58" t="s">
        <v>473</v>
      </c>
      <c r="P236" s="58" t="s">
        <v>473</v>
      </c>
      <c r="Q236" s="58" t="s">
        <v>473</v>
      </c>
      <c r="R236" s="58" t="s">
        <v>476</v>
      </c>
      <c r="S236" s="58" t="s">
        <v>473</v>
      </c>
      <c r="T236" s="61" t="s">
        <v>473</v>
      </c>
      <c r="U236" s="58" t="s">
        <v>473</v>
      </c>
      <c r="V236" s="58" t="s">
        <v>476</v>
      </c>
      <c r="W236" s="58" t="s">
        <v>476</v>
      </c>
      <c r="X236" s="58" t="s">
        <v>475</v>
      </c>
      <c r="Y236" s="58" t="s">
        <v>473</v>
      </c>
      <c r="Z236" s="58" t="s">
        <v>473</v>
      </c>
      <c r="AA236" s="58" t="s">
        <v>473</v>
      </c>
      <c r="AB236" s="58" t="s">
        <v>473</v>
      </c>
      <c r="AC236" s="58" t="s">
        <v>473</v>
      </c>
      <c r="AD236" s="58" t="s">
        <v>473</v>
      </c>
      <c r="AE236" s="58" t="s">
        <v>473</v>
      </c>
      <c r="AF236" s="58" t="s">
        <v>475</v>
      </c>
      <c r="AG236" s="58" t="s">
        <v>473</v>
      </c>
      <c r="AH236" s="58" t="s">
        <v>473</v>
      </c>
      <c r="AI236" s="58" t="s">
        <v>476</v>
      </c>
      <c r="AJ236" s="58" t="s">
        <v>476</v>
      </c>
      <c r="AK236" s="58" t="s">
        <v>473</v>
      </c>
      <c r="AL236" s="58" t="s">
        <v>476</v>
      </c>
      <c r="AM236" s="58" t="s">
        <v>473</v>
      </c>
      <c r="AN236" s="58" t="s">
        <v>475</v>
      </c>
      <c r="AO236" s="58" t="s">
        <v>473</v>
      </c>
    </row>
    <row r="237" spans="3:41">
      <c r="C237" s="57" t="s">
        <v>708</v>
      </c>
      <c r="D237" s="58"/>
      <c r="E237" s="58">
        <f t="shared" si="3"/>
        <v>0</v>
      </c>
      <c r="F237" s="58"/>
      <c r="G237" s="58"/>
      <c r="H237" s="59">
        <v>0</v>
      </c>
      <c r="I237" s="60">
        <v>316</v>
      </c>
      <c r="J237" s="58" t="s">
        <v>473</v>
      </c>
      <c r="K237" s="61" t="s">
        <v>477</v>
      </c>
      <c r="L237" s="58" t="s">
        <v>475</v>
      </c>
      <c r="M237" s="58" t="s">
        <v>477</v>
      </c>
      <c r="N237" s="58" t="s">
        <v>477</v>
      </c>
      <c r="O237" s="58" t="s">
        <v>473</v>
      </c>
      <c r="P237" s="58" t="s">
        <v>473</v>
      </c>
      <c r="Q237" s="58" t="s">
        <v>476</v>
      </c>
      <c r="R237" s="58" t="s">
        <v>476</v>
      </c>
      <c r="S237" s="58" t="s">
        <v>473</v>
      </c>
      <c r="T237" s="61" t="s">
        <v>473</v>
      </c>
      <c r="U237" s="58" t="s">
        <v>473</v>
      </c>
      <c r="V237" s="58" t="s">
        <v>476</v>
      </c>
      <c r="W237" s="58" t="s">
        <v>473</v>
      </c>
      <c r="X237" s="58" t="s">
        <v>475</v>
      </c>
      <c r="Y237" s="58" t="s">
        <v>473</v>
      </c>
      <c r="Z237" s="58" t="s">
        <v>473</v>
      </c>
      <c r="AA237" s="58" t="s">
        <v>475</v>
      </c>
      <c r="AB237" s="58" t="s">
        <v>473</v>
      </c>
      <c r="AC237" s="58" t="s">
        <v>476</v>
      </c>
      <c r="AD237" s="58" t="s">
        <v>473</v>
      </c>
      <c r="AE237" s="58" t="s">
        <v>473</v>
      </c>
      <c r="AF237" s="58" t="s">
        <v>473</v>
      </c>
      <c r="AG237" s="58" t="s">
        <v>473</v>
      </c>
      <c r="AH237" s="58" t="s">
        <v>473</v>
      </c>
      <c r="AI237" s="58" t="s">
        <v>476</v>
      </c>
      <c r="AJ237" s="58" t="s">
        <v>477</v>
      </c>
      <c r="AK237" s="58" t="s">
        <v>473</v>
      </c>
      <c r="AL237" s="58" t="s">
        <v>476</v>
      </c>
      <c r="AM237" s="58" t="s">
        <v>473</v>
      </c>
      <c r="AN237" s="58" t="s">
        <v>476</v>
      </c>
      <c r="AO237" s="58" t="s">
        <v>475</v>
      </c>
    </row>
    <row r="238" spans="3:41">
      <c r="C238" s="57" t="s">
        <v>709</v>
      </c>
      <c r="D238" s="58"/>
      <c r="E238" s="58">
        <f t="shared" si="3"/>
        <v>0</v>
      </c>
      <c r="F238" s="58"/>
      <c r="G238" s="58"/>
      <c r="H238" s="59">
        <v>0</v>
      </c>
      <c r="I238" s="60">
        <v>304</v>
      </c>
      <c r="J238" s="58" t="s">
        <v>474</v>
      </c>
      <c r="K238" s="61" t="s">
        <v>475</v>
      </c>
      <c r="L238" s="58" t="s">
        <v>474</v>
      </c>
      <c r="M238" s="58" t="s">
        <v>473</v>
      </c>
      <c r="N238" s="58" t="s">
        <v>474</v>
      </c>
      <c r="O238" s="58" t="s">
        <v>475</v>
      </c>
      <c r="P238" s="58" t="s">
        <v>475</v>
      </c>
      <c r="Q238" s="58" t="s">
        <v>473</v>
      </c>
      <c r="R238" s="58" t="s">
        <v>473</v>
      </c>
      <c r="S238" s="58" t="s">
        <v>476</v>
      </c>
      <c r="T238" s="61" t="s">
        <v>473</v>
      </c>
      <c r="U238" s="58" t="s">
        <v>473</v>
      </c>
      <c r="V238" s="58" t="s">
        <v>475</v>
      </c>
      <c r="W238" s="58" t="s">
        <v>473</v>
      </c>
      <c r="X238" s="58" t="s">
        <v>473</v>
      </c>
      <c r="Y238" s="58" t="s">
        <v>475</v>
      </c>
      <c r="Z238" s="58" t="s">
        <v>477</v>
      </c>
      <c r="AA238" s="58" t="s">
        <v>473</v>
      </c>
      <c r="AB238" s="58" t="s">
        <v>473</v>
      </c>
      <c r="AC238" s="58" t="s">
        <v>474</v>
      </c>
      <c r="AD238" s="58" t="s">
        <v>475</v>
      </c>
      <c r="AE238" s="58" t="s">
        <v>473</v>
      </c>
      <c r="AF238" s="58" t="s">
        <v>475</v>
      </c>
      <c r="AG238" s="58" t="s">
        <v>475</v>
      </c>
      <c r="AH238" s="58" t="s">
        <v>473</v>
      </c>
      <c r="AI238" s="58" t="s">
        <v>475</v>
      </c>
      <c r="AJ238" s="58" t="s">
        <v>475</v>
      </c>
      <c r="AK238" s="58" t="s">
        <v>473</v>
      </c>
      <c r="AL238" s="58" t="s">
        <v>475</v>
      </c>
      <c r="AM238" s="58" t="s">
        <v>473</v>
      </c>
      <c r="AN238" s="58" t="s">
        <v>473</v>
      </c>
      <c r="AO238" s="58" t="s">
        <v>475</v>
      </c>
    </row>
    <row r="239" spans="3:41">
      <c r="C239" s="57" t="s">
        <v>710</v>
      </c>
      <c r="D239" s="58"/>
      <c r="E239" s="58">
        <f t="shared" si="3"/>
        <v>0</v>
      </c>
      <c r="F239" s="58"/>
      <c r="G239" s="58"/>
      <c r="H239" s="59">
        <v>0</v>
      </c>
      <c r="I239" s="60">
        <v>304</v>
      </c>
      <c r="J239" s="58" t="s">
        <v>474</v>
      </c>
      <c r="K239" s="61" t="s">
        <v>475</v>
      </c>
      <c r="L239" s="58" t="s">
        <v>475</v>
      </c>
      <c r="M239" s="58" t="s">
        <v>473</v>
      </c>
      <c r="N239" s="58" t="s">
        <v>477</v>
      </c>
      <c r="O239" s="58" t="s">
        <v>473</v>
      </c>
      <c r="P239" s="58" t="s">
        <v>475</v>
      </c>
      <c r="Q239" s="58" t="s">
        <v>474</v>
      </c>
      <c r="R239" s="58" t="s">
        <v>473</v>
      </c>
      <c r="S239" s="58" t="s">
        <v>477</v>
      </c>
      <c r="T239" s="61" t="s">
        <v>477</v>
      </c>
      <c r="U239" s="58" t="s">
        <v>473</v>
      </c>
      <c r="V239" s="58" t="s">
        <v>473</v>
      </c>
      <c r="W239" s="58" t="s">
        <v>473</v>
      </c>
      <c r="X239" s="58" t="s">
        <v>475</v>
      </c>
      <c r="Y239" s="58" t="s">
        <v>473</v>
      </c>
      <c r="Z239" s="58" t="s">
        <v>473</v>
      </c>
      <c r="AA239" s="58" t="s">
        <v>475</v>
      </c>
      <c r="AB239" s="58" t="s">
        <v>473</v>
      </c>
      <c r="AC239" s="58" t="s">
        <v>473</v>
      </c>
      <c r="AD239" s="58" t="s">
        <v>473</v>
      </c>
      <c r="AE239" s="58" t="s">
        <v>473</v>
      </c>
      <c r="AF239" s="58" t="s">
        <v>473</v>
      </c>
      <c r="AG239" s="58" t="s">
        <v>473</v>
      </c>
      <c r="AH239" s="58" t="s">
        <v>473</v>
      </c>
      <c r="AI239" s="58" t="s">
        <v>475</v>
      </c>
      <c r="AJ239" s="58" t="s">
        <v>477</v>
      </c>
      <c r="AK239" s="58" t="s">
        <v>473</v>
      </c>
      <c r="AL239" s="58" t="s">
        <v>473</v>
      </c>
      <c r="AM239" s="58" t="s">
        <v>473</v>
      </c>
      <c r="AN239" s="58" t="s">
        <v>473</v>
      </c>
      <c r="AO239" s="58" t="s">
        <v>473</v>
      </c>
    </row>
    <row r="240" spans="3:41">
      <c r="C240" s="57" t="s">
        <v>711</v>
      </c>
      <c r="D240" s="58"/>
      <c r="E240" s="58">
        <f t="shared" si="3"/>
        <v>0</v>
      </c>
      <c r="F240" s="58"/>
      <c r="G240" s="58"/>
      <c r="H240" s="59">
        <v>0</v>
      </c>
      <c r="I240" s="60">
        <v>304</v>
      </c>
      <c r="J240" s="58" t="s">
        <v>475</v>
      </c>
      <c r="K240" s="61" t="s">
        <v>475</v>
      </c>
      <c r="L240" s="58" t="s">
        <v>475</v>
      </c>
      <c r="M240" s="58" t="s">
        <v>473</v>
      </c>
      <c r="N240" s="58" t="s">
        <v>475</v>
      </c>
      <c r="O240" s="58" t="s">
        <v>473</v>
      </c>
      <c r="P240" s="58" t="s">
        <v>475</v>
      </c>
      <c r="Q240" s="58" t="s">
        <v>476</v>
      </c>
      <c r="R240" s="58" t="s">
        <v>476</v>
      </c>
      <c r="S240" s="58" t="s">
        <v>476</v>
      </c>
      <c r="T240" s="61" t="s">
        <v>476</v>
      </c>
      <c r="U240" s="58" t="s">
        <v>473</v>
      </c>
      <c r="V240" s="58" t="s">
        <v>475</v>
      </c>
      <c r="W240" s="58" t="s">
        <v>475</v>
      </c>
      <c r="X240" s="58" t="s">
        <v>475</v>
      </c>
      <c r="Y240" s="58" t="s">
        <v>473</v>
      </c>
      <c r="Z240" s="58" t="s">
        <v>473</v>
      </c>
      <c r="AA240" s="58" t="s">
        <v>475</v>
      </c>
      <c r="AB240" s="58" t="s">
        <v>473</v>
      </c>
      <c r="AC240" s="58" t="s">
        <v>475</v>
      </c>
      <c r="AD240" s="58" t="s">
        <v>473</v>
      </c>
      <c r="AE240" s="58" t="s">
        <v>473</v>
      </c>
      <c r="AF240" s="58" t="s">
        <v>473</v>
      </c>
      <c r="AG240" s="58" t="s">
        <v>473</v>
      </c>
      <c r="AH240" s="58" t="s">
        <v>473</v>
      </c>
      <c r="AI240" s="58" t="s">
        <v>475</v>
      </c>
      <c r="AJ240" s="58" t="s">
        <v>475</v>
      </c>
      <c r="AK240" s="58" t="s">
        <v>476</v>
      </c>
      <c r="AL240" s="58" t="s">
        <v>475</v>
      </c>
      <c r="AM240" s="58" t="s">
        <v>473</v>
      </c>
      <c r="AN240" s="58" t="s">
        <v>475</v>
      </c>
      <c r="AO240" s="58" t="s">
        <v>475</v>
      </c>
    </row>
    <row r="241" spans="3:41">
      <c r="C241" s="57" t="s">
        <v>712</v>
      </c>
      <c r="D241" s="67">
        <v>20</v>
      </c>
      <c r="E241" s="58">
        <f t="shared" si="3"/>
        <v>57.433723751999999</v>
      </c>
      <c r="F241" s="67">
        <v>920</v>
      </c>
      <c r="G241" s="67">
        <v>178</v>
      </c>
      <c r="H241" s="59">
        <v>0</v>
      </c>
      <c r="I241" s="60">
        <v>304</v>
      </c>
      <c r="J241" s="58" t="s">
        <v>473</v>
      </c>
      <c r="K241" s="61" t="s">
        <v>475</v>
      </c>
      <c r="L241" s="58" t="s">
        <v>475</v>
      </c>
      <c r="M241" s="58" t="s">
        <v>473</v>
      </c>
      <c r="N241" s="58" t="s">
        <v>473</v>
      </c>
      <c r="O241" s="58" t="s">
        <v>473</v>
      </c>
      <c r="P241" s="58" t="s">
        <v>473</v>
      </c>
      <c r="Q241" s="58" t="s">
        <v>476</v>
      </c>
      <c r="R241" s="58" t="s">
        <v>473</v>
      </c>
      <c r="S241" s="58" t="s">
        <v>477</v>
      </c>
      <c r="T241" s="61" t="s">
        <v>474</v>
      </c>
      <c r="U241" s="58" t="s">
        <v>473</v>
      </c>
      <c r="V241" s="58" t="s">
        <v>475</v>
      </c>
      <c r="W241" s="58" t="s">
        <v>473</v>
      </c>
      <c r="X241" s="58" t="s">
        <v>475</v>
      </c>
      <c r="Y241" s="58" t="s">
        <v>473</v>
      </c>
      <c r="Z241" s="58" t="s">
        <v>475</v>
      </c>
      <c r="AA241" s="58" t="s">
        <v>473</v>
      </c>
      <c r="AB241" s="58" t="s">
        <v>473</v>
      </c>
      <c r="AC241" s="58" t="s">
        <v>473</v>
      </c>
      <c r="AD241" s="58" t="s">
        <v>473</v>
      </c>
      <c r="AE241" s="58" t="s">
        <v>473</v>
      </c>
      <c r="AF241" s="58" t="s">
        <v>475</v>
      </c>
      <c r="AG241" s="58" t="s">
        <v>475</v>
      </c>
      <c r="AH241" s="58" t="s">
        <v>473</v>
      </c>
      <c r="AI241" s="58" t="s">
        <v>475</v>
      </c>
      <c r="AJ241" s="58" t="s">
        <v>475</v>
      </c>
      <c r="AK241" s="58" t="s">
        <v>473</v>
      </c>
      <c r="AL241" s="58" t="s">
        <v>476</v>
      </c>
      <c r="AM241" s="58" t="s">
        <v>473</v>
      </c>
      <c r="AN241" s="58" t="s">
        <v>476</v>
      </c>
      <c r="AO241" s="58" t="s">
        <v>475</v>
      </c>
    </row>
    <row r="242" spans="3:41">
      <c r="C242" s="57" t="s">
        <v>713</v>
      </c>
      <c r="D242" s="66">
        <v>15</v>
      </c>
      <c r="E242" s="58">
        <f t="shared" si="3"/>
        <v>61.179401388000002</v>
      </c>
      <c r="F242" s="66">
        <v>980</v>
      </c>
      <c r="G242" s="66"/>
      <c r="H242" s="59">
        <v>0</v>
      </c>
      <c r="I242" s="60">
        <v>304</v>
      </c>
      <c r="J242" s="58" t="s">
        <v>473</v>
      </c>
      <c r="K242" s="61" t="s">
        <v>475</v>
      </c>
      <c r="L242" s="58" t="s">
        <v>475</v>
      </c>
      <c r="M242" s="58" t="s">
        <v>473</v>
      </c>
      <c r="N242" s="58" t="s">
        <v>475</v>
      </c>
      <c r="O242" s="58" t="s">
        <v>473</v>
      </c>
      <c r="P242" s="58" t="s">
        <v>473</v>
      </c>
      <c r="Q242" s="58" t="s">
        <v>475</v>
      </c>
      <c r="R242" s="58" t="s">
        <v>473</v>
      </c>
      <c r="S242" s="58" t="s">
        <v>473</v>
      </c>
      <c r="T242" s="61" t="s">
        <v>473</v>
      </c>
      <c r="U242" s="58" t="s">
        <v>473</v>
      </c>
      <c r="V242" s="58" t="s">
        <v>475</v>
      </c>
      <c r="W242" s="58" t="s">
        <v>473</v>
      </c>
      <c r="X242" s="58" t="s">
        <v>473</v>
      </c>
      <c r="Y242" s="58" t="s">
        <v>473</v>
      </c>
      <c r="Z242" s="58" t="s">
        <v>475</v>
      </c>
      <c r="AA242" s="58" t="s">
        <v>473</v>
      </c>
      <c r="AB242" s="58" t="s">
        <v>473</v>
      </c>
      <c r="AC242" s="58" t="s">
        <v>473</v>
      </c>
      <c r="AD242" s="58" t="s">
        <v>473</v>
      </c>
      <c r="AE242" s="58" t="s">
        <v>473</v>
      </c>
      <c r="AF242" s="58" t="s">
        <v>475</v>
      </c>
      <c r="AG242" s="58" t="s">
        <v>475</v>
      </c>
      <c r="AH242" s="58" t="s">
        <v>473</v>
      </c>
      <c r="AI242" s="58" t="s">
        <v>475</v>
      </c>
      <c r="AJ242" s="58" t="s">
        <v>474</v>
      </c>
      <c r="AK242" s="58" t="s">
        <v>473</v>
      </c>
      <c r="AL242" s="58" t="s">
        <v>476</v>
      </c>
      <c r="AM242" s="58" t="s">
        <v>473</v>
      </c>
      <c r="AN242" s="58" t="s">
        <v>476</v>
      </c>
      <c r="AO242" s="58" t="s">
        <v>475</v>
      </c>
    </row>
    <row r="243" spans="3:41">
      <c r="C243" s="64" t="s">
        <v>714</v>
      </c>
      <c r="D243" s="68">
        <v>20</v>
      </c>
      <c r="E243" s="58">
        <f t="shared" si="3"/>
        <v>56.185164540000002</v>
      </c>
      <c r="F243" s="68">
        <v>900</v>
      </c>
      <c r="G243" s="68">
        <v>900</v>
      </c>
      <c r="H243" s="59">
        <v>0</v>
      </c>
      <c r="I243" s="59" t="s">
        <v>430</v>
      </c>
      <c r="J243" s="69" t="s">
        <v>473</v>
      </c>
      <c r="K243" s="71" t="s">
        <v>473</v>
      </c>
      <c r="L243" s="69" t="s">
        <v>473</v>
      </c>
      <c r="M243" s="69" t="s">
        <v>473</v>
      </c>
      <c r="N243" s="69" t="s">
        <v>473</v>
      </c>
      <c r="O243" s="58" t="s">
        <v>473</v>
      </c>
      <c r="P243" s="58" t="s">
        <v>473</v>
      </c>
      <c r="Q243" s="58" t="s">
        <v>473</v>
      </c>
      <c r="R243" s="58" t="s">
        <v>473</v>
      </c>
      <c r="S243" s="58" t="s">
        <v>473</v>
      </c>
      <c r="T243" s="61" t="s">
        <v>473</v>
      </c>
      <c r="U243" s="58" t="s">
        <v>473</v>
      </c>
      <c r="V243" s="58" t="s">
        <v>473</v>
      </c>
      <c r="W243" s="58" t="s">
        <v>473</v>
      </c>
      <c r="X243" s="58" t="s">
        <v>473</v>
      </c>
      <c r="Y243" s="58" t="s">
        <v>473</v>
      </c>
      <c r="Z243" s="58" t="s">
        <v>475</v>
      </c>
      <c r="AA243" s="58" t="s">
        <v>475</v>
      </c>
      <c r="AB243" s="58" t="s">
        <v>473</v>
      </c>
      <c r="AC243" s="58" t="s">
        <v>473</v>
      </c>
      <c r="AD243" s="58" t="s">
        <v>475</v>
      </c>
      <c r="AE243" s="58" t="s">
        <v>473</v>
      </c>
      <c r="AF243" s="58" t="s">
        <v>475</v>
      </c>
      <c r="AG243" s="58" t="s">
        <v>475</v>
      </c>
      <c r="AH243" s="58" t="s">
        <v>473</v>
      </c>
      <c r="AI243" s="58" t="s">
        <v>475</v>
      </c>
      <c r="AJ243" s="58" t="s">
        <v>475</v>
      </c>
      <c r="AK243" s="58" t="s">
        <v>473</v>
      </c>
      <c r="AL243" s="58" t="s">
        <v>473</v>
      </c>
      <c r="AM243" s="58" t="s">
        <v>473</v>
      </c>
      <c r="AN243" s="58" t="s">
        <v>473</v>
      </c>
      <c r="AO243" s="58" t="s">
        <v>475</v>
      </c>
    </row>
    <row r="244" spans="3:41">
      <c r="C244" s="57" t="s">
        <v>715</v>
      </c>
      <c r="D244" s="58"/>
      <c r="E244" s="58">
        <f t="shared" si="3"/>
        <v>0</v>
      </c>
      <c r="F244" s="58"/>
      <c r="G244" s="58"/>
      <c r="H244" s="59">
        <v>0</v>
      </c>
      <c r="I244" s="60">
        <v>304</v>
      </c>
      <c r="J244" s="58" t="s">
        <v>473</v>
      </c>
      <c r="K244" s="61" t="s">
        <v>475</v>
      </c>
      <c r="L244" s="58" t="s">
        <v>475</v>
      </c>
      <c r="M244" s="58" t="s">
        <v>473</v>
      </c>
      <c r="N244" s="58" t="s">
        <v>475</v>
      </c>
      <c r="O244" s="58" t="s">
        <v>475</v>
      </c>
      <c r="P244" s="58" t="s">
        <v>475</v>
      </c>
      <c r="Q244" s="69" t="s">
        <v>473</v>
      </c>
      <c r="R244" s="69" t="s">
        <v>473</v>
      </c>
      <c r="S244" s="69" t="s">
        <v>473</v>
      </c>
      <c r="T244" s="61" t="s">
        <v>475</v>
      </c>
      <c r="U244" s="69" t="s">
        <v>473</v>
      </c>
      <c r="V244" s="69" t="s">
        <v>473</v>
      </c>
      <c r="W244" s="69" t="s">
        <v>473</v>
      </c>
      <c r="X244" s="69" t="s">
        <v>473</v>
      </c>
      <c r="Y244" s="69" t="s">
        <v>473</v>
      </c>
      <c r="Z244" s="69" t="s">
        <v>473</v>
      </c>
      <c r="AA244" s="69" t="s">
        <v>473</v>
      </c>
      <c r="AB244" s="69" t="s">
        <v>473</v>
      </c>
      <c r="AC244" s="69" t="s">
        <v>473</v>
      </c>
      <c r="AD244" s="69" t="s">
        <v>473</v>
      </c>
      <c r="AE244" s="69" t="s">
        <v>473</v>
      </c>
      <c r="AF244" s="69" t="s">
        <v>473</v>
      </c>
      <c r="AG244" s="69" t="s">
        <v>473</v>
      </c>
      <c r="AH244" s="69" t="s">
        <v>473</v>
      </c>
      <c r="AI244" s="58" t="s">
        <v>475</v>
      </c>
      <c r="AJ244" s="58" t="s">
        <v>475</v>
      </c>
      <c r="AK244" s="69" t="s">
        <v>473</v>
      </c>
      <c r="AL244" s="69" t="s">
        <v>473</v>
      </c>
      <c r="AM244" s="69" t="s">
        <v>473</v>
      </c>
      <c r="AN244" s="58" t="s">
        <v>475</v>
      </c>
      <c r="AO244" s="69" t="s">
        <v>473</v>
      </c>
    </row>
    <row r="245" spans="3:41">
      <c r="C245" s="57" t="s">
        <v>716</v>
      </c>
      <c r="D245" s="66"/>
      <c r="E245" s="58">
        <f t="shared" si="3"/>
        <v>47.445250055999999</v>
      </c>
      <c r="F245" s="66">
        <v>760</v>
      </c>
      <c r="G245" s="66"/>
      <c r="H245" s="59">
        <v>0</v>
      </c>
      <c r="I245" s="60">
        <v>304</v>
      </c>
      <c r="J245" s="58" t="s">
        <v>473</v>
      </c>
      <c r="K245" s="61" t="s">
        <v>475</v>
      </c>
      <c r="L245" s="58" t="s">
        <v>475</v>
      </c>
      <c r="M245" s="58" t="s">
        <v>473</v>
      </c>
      <c r="N245" s="58" t="s">
        <v>473</v>
      </c>
      <c r="O245" s="58" t="s">
        <v>473</v>
      </c>
      <c r="P245" s="58" t="s">
        <v>473</v>
      </c>
      <c r="Q245" s="58" t="s">
        <v>475</v>
      </c>
      <c r="R245" s="58" t="s">
        <v>473</v>
      </c>
      <c r="S245" s="58" t="s">
        <v>475</v>
      </c>
      <c r="T245" s="61" t="s">
        <v>473</v>
      </c>
      <c r="U245" s="58" t="s">
        <v>473</v>
      </c>
      <c r="V245" s="58" t="s">
        <v>475</v>
      </c>
      <c r="W245" s="58" t="s">
        <v>473</v>
      </c>
      <c r="X245" s="58" t="s">
        <v>473</v>
      </c>
      <c r="Y245" s="58" t="s">
        <v>473</v>
      </c>
      <c r="Z245" s="58" t="s">
        <v>475</v>
      </c>
      <c r="AA245" s="58" t="s">
        <v>473</v>
      </c>
      <c r="AB245" s="58" t="s">
        <v>473</v>
      </c>
      <c r="AC245" s="58" t="s">
        <v>473</v>
      </c>
      <c r="AD245" s="58" t="s">
        <v>473</v>
      </c>
      <c r="AE245" s="58" t="s">
        <v>473</v>
      </c>
      <c r="AF245" s="58" t="s">
        <v>475</v>
      </c>
      <c r="AG245" s="58" t="s">
        <v>475</v>
      </c>
      <c r="AH245" s="58" t="s">
        <v>473</v>
      </c>
      <c r="AI245" s="58" t="s">
        <v>475</v>
      </c>
      <c r="AJ245" s="58" t="s">
        <v>475</v>
      </c>
      <c r="AK245" s="58" t="s">
        <v>473</v>
      </c>
      <c r="AL245" s="58" t="s">
        <v>476</v>
      </c>
      <c r="AM245" s="58" t="s">
        <v>473</v>
      </c>
      <c r="AN245" s="58" t="s">
        <v>473</v>
      </c>
      <c r="AO245" s="58" t="s">
        <v>475</v>
      </c>
    </row>
    <row r="246" spans="3:41">
      <c r="C246" s="57" t="s">
        <v>717</v>
      </c>
      <c r="D246" s="67">
        <v>20</v>
      </c>
      <c r="E246" s="58">
        <f t="shared" si="3"/>
        <v>57.808291515599997</v>
      </c>
      <c r="F246" s="67">
        <v>926</v>
      </c>
      <c r="G246" s="67">
        <v>75</v>
      </c>
      <c r="H246" s="59">
        <v>0</v>
      </c>
      <c r="I246" s="60">
        <v>304</v>
      </c>
      <c r="J246" s="58" t="s">
        <v>473</v>
      </c>
      <c r="K246" s="61" t="s">
        <v>475</v>
      </c>
      <c r="L246" s="58" t="s">
        <v>475</v>
      </c>
      <c r="M246" s="58" t="s">
        <v>473</v>
      </c>
      <c r="N246" s="58" t="s">
        <v>475</v>
      </c>
      <c r="O246" s="58" t="s">
        <v>473</v>
      </c>
      <c r="P246" s="58" t="s">
        <v>473</v>
      </c>
      <c r="Q246" s="58" t="s">
        <v>475</v>
      </c>
      <c r="R246" s="58" t="s">
        <v>473</v>
      </c>
      <c r="S246" s="58" t="s">
        <v>475</v>
      </c>
      <c r="T246" s="61" t="s">
        <v>473</v>
      </c>
      <c r="U246" s="58" t="s">
        <v>473</v>
      </c>
      <c r="V246" s="58" t="s">
        <v>473</v>
      </c>
      <c r="W246" s="58" t="s">
        <v>473</v>
      </c>
      <c r="X246" s="58" t="s">
        <v>473</v>
      </c>
      <c r="Y246" s="58" t="s">
        <v>475</v>
      </c>
      <c r="Z246" s="58" t="s">
        <v>475</v>
      </c>
      <c r="AA246" s="58" t="s">
        <v>475</v>
      </c>
      <c r="AB246" s="58" t="s">
        <v>473</v>
      </c>
      <c r="AC246" s="58" t="s">
        <v>473</v>
      </c>
      <c r="AD246" s="58" t="s">
        <v>475</v>
      </c>
      <c r="AE246" s="58" t="s">
        <v>473</v>
      </c>
      <c r="AF246" s="58" t="s">
        <v>475</v>
      </c>
      <c r="AG246" s="58" t="s">
        <v>475</v>
      </c>
      <c r="AH246" s="58" t="s">
        <v>475</v>
      </c>
      <c r="AI246" s="58" t="s">
        <v>475</v>
      </c>
      <c r="AJ246" s="58" t="s">
        <v>475</v>
      </c>
      <c r="AK246" s="58" t="s">
        <v>473</v>
      </c>
      <c r="AL246" s="58" t="s">
        <v>475</v>
      </c>
      <c r="AM246" s="58" t="s">
        <v>473</v>
      </c>
      <c r="AN246" s="58" t="s">
        <v>475</v>
      </c>
      <c r="AO246" s="58" t="s">
        <v>475</v>
      </c>
    </row>
    <row r="247" spans="3:41">
      <c r="C247" s="57" t="s">
        <v>718</v>
      </c>
      <c r="D247" s="67">
        <v>15</v>
      </c>
      <c r="E247" s="58">
        <f t="shared" si="3"/>
        <v>57.745863555</v>
      </c>
      <c r="F247" s="67">
        <v>925</v>
      </c>
      <c r="G247" s="67"/>
      <c r="H247" s="59">
        <v>0</v>
      </c>
      <c r="I247" s="60">
        <v>304</v>
      </c>
      <c r="J247" s="58" t="s">
        <v>473</v>
      </c>
      <c r="K247" s="61" t="s">
        <v>475</v>
      </c>
      <c r="L247" s="58" t="s">
        <v>475</v>
      </c>
      <c r="M247" s="58" t="s">
        <v>473</v>
      </c>
      <c r="N247" s="58" t="s">
        <v>473</v>
      </c>
      <c r="O247" s="58" t="s">
        <v>473</v>
      </c>
      <c r="P247" s="58" t="s">
        <v>473</v>
      </c>
      <c r="Q247" s="58" t="s">
        <v>474</v>
      </c>
      <c r="R247" s="58" t="s">
        <v>473</v>
      </c>
      <c r="S247" s="58" t="s">
        <v>475</v>
      </c>
      <c r="T247" s="61" t="s">
        <v>473</v>
      </c>
      <c r="U247" s="58" t="s">
        <v>473</v>
      </c>
      <c r="V247" s="58" t="s">
        <v>475</v>
      </c>
      <c r="W247" s="58" t="s">
        <v>473</v>
      </c>
      <c r="X247" s="58" t="s">
        <v>473</v>
      </c>
      <c r="Y247" s="58" t="s">
        <v>473</v>
      </c>
      <c r="Z247" s="58" t="s">
        <v>475</v>
      </c>
      <c r="AA247" s="58" t="s">
        <v>475</v>
      </c>
      <c r="AB247" s="58" t="s">
        <v>473</v>
      </c>
      <c r="AC247" s="58" t="s">
        <v>473</v>
      </c>
      <c r="AD247" s="58" t="s">
        <v>475</v>
      </c>
      <c r="AE247" s="58" t="s">
        <v>473</v>
      </c>
      <c r="AF247" s="58" t="s">
        <v>475</v>
      </c>
      <c r="AG247" s="58" t="s">
        <v>475</v>
      </c>
      <c r="AH247" s="58" t="s">
        <v>473</v>
      </c>
      <c r="AI247" s="58" t="s">
        <v>475</v>
      </c>
      <c r="AJ247" s="58" t="s">
        <v>475</v>
      </c>
      <c r="AK247" s="58" t="s">
        <v>473</v>
      </c>
      <c r="AL247" s="58" t="s">
        <v>476</v>
      </c>
      <c r="AM247" s="58" t="s">
        <v>473</v>
      </c>
      <c r="AN247" s="58" t="s">
        <v>476</v>
      </c>
      <c r="AO247" s="58" t="s">
        <v>475</v>
      </c>
    </row>
    <row r="248" spans="3:41">
      <c r="C248" s="57" t="s">
        <v>719</v>
      </c>
      <c r="D248" s="58"/>
      <c r="E248" s="58">
        <f t="shared" si="3"/>
        <v>0</v>
      </c>
      <c r="F248" s="58"/>
      <c r="G248" s="58"/>
      <c r="H248" s="59">
        <v>0</v>
      </c>
      <c r="I248" s="60">
        <v>304</v>
      </c>
      <c r="J248" s="58" t="s">
        <v>473</v>
      </c>
      <c r="K248" s="61" t="s">
        <v>475</v>
      </c>
      <c r="L248" s="58" t="s">
        <v>475</v>
      </c>
      <c r="M248" s="58" t="s">
        <v>473</v>
      </c>
      <c r="N248" s="58" t="s">
        <v>473</v>
      </c>
      <c r="O248" s="58" t="s">
        <v>473</v>
      </c>
      <c r="P248" s="58" t="s">
        <v>473</v>
      </c>
      <c r="Q248" s="58" t="s">
        <v>475</v>
      </c>
      <c r="R248" s="58" t="s">
        <v>473</v>
      </c>
      <c r="S248" s="58" t="s">
        <v>473</v>
      </c>
      <c r="T248" s="61" t="s">
        <v>473</v>
      </c>
      <c r="U248" s="58" t="s">
        <v>473</v>
      </c>
      <c r="V248" s="58" t="s">
        <v>475</v>
      </c>
      <c r="W248" s="58" t="s">
        <v>473</v>
      </c>
      <c r="X248" s="58" t="s">
        <v>473</v>
      </c>
      <c r="Y248" s="58" t="s">
        <v>473</v>
      </c>
      <c r="Z248" s="58" t="s">
        <v>475</v>
      </c>
      <c r="AA248" s="58" t="s">
        <v>473</v>
      </c>
      <c r="AB248" s="58" t="s">
        <v>473</v>
      </c>
      <c r="AC248" s="58" t="s">
        <v>473</v>
      </c>
      <c r="AD248" s="58" t="s">
        <v>473</v>
      </c>
      <c r="AE248" s="58" t="s">
        <v>473</v>
      </c>
      <c r="AF248" s="58" t="s">
        <v>475</v>
      </c>
      <c r="AG248" s="58" t="s">
        <v>475</v>
      </c>
      <c r="AH248" s="58" t="s">
        <v>473</v>
      </c>
      <c r="AI248" s="58" t="s">
        <v>475</v>
      </c>
      <c r="AJ248" s="58" t="s">
        <v>475</v>
      </c>
      <c r="AK248" s="58" t="s">
        <v>473</v>
      </c>
      <c r="AL248" s="58" t="s">
        <v>476</v>
      </c>
      <c r="AM248" s="58" t="s">
        <v>473</v>
      </c>
      <c r="AN248" s="58" t="s">
        <v>473</v>
      </c>
      <c r="AO248" s="58" t="s">
        <v>475</v>
      </c>
    </row>
    <row r="249" spans="3:41">
      <c r="C249" s="57" t="s">
        <v>720</v>
      </c>
      <c r="D249" s="58"/>
      <c r="E249" s="58">
        <f t="shared" si="3"/>
        <v>0</v>
      </c>
      <c r="F249" s="58"/>
      <c r="G249" s="58"/>
      <c r="H249" s="59">
        <v>0</v>
      </c>
      <c r="I249" s="60">
        <v>304</v>
      </c>
      <c r="J249" s="58" t="s">
        <v>473</v>
      </c>
      <c r="K249" s="61" t="s">
        <v>475</v>
      </c>
      <c r="L249" s="58" t="s">
        <v>475</v>
      </c>
      <c r="M249" s="58" t="s">
        <v>473</v>
      </c>
      <c r="N249" s="58" t="s">
        <v>475</v>
      </c>
      <c r="O249" s="58" t="s">
        <v>473</v>
      </c>
      <c r="P249" s="58" t="s">
        <v>473</v>
      </c>
      <c r="Q249" s="58" t="s">
        <v>473</v>
      </c>
      <c r="R249" s="58" t="s">
        <v>473</v>
      </c>
      <c r="S249" s="58" t="s">
        <v>473</v>
      </c>
      <c r="T249" s="61" t="s">
        <v>473</v>
      </c>
      <c r="U249" s="58" t="s">
        <v>473</v>
      </c>
      <c r="V249" s="58" t="s">
        <v>473</v>
      </c>
      <c r="W249" s="58" t="s">
        <v>473</v>
      </c>
      <c r="X249" s="58" t="s">
        <v>473</v>
      </c>
      <c r="Y249" s="58" t="s">
        <v>473</v>
      </c>
      <c r="Z249" s="58" t="s">
        <v>475</v>
      </c>
      <c r="AA249" s="58" t="s">
        <v>473</v>
      </c>
      <c r="AB249" s="58" t="s">
        <v>473</v>
      </c>
      <c r="AC249" s="58" t="s">
        <v>473</v>
      </c>
      <c r="AD249" s="58" t="s">
        <v>473</v>
      </c>
      <c r="AE249" s="58" t="s">
        <v>473</v>
      </c>
      <c r="AF249" s="58" t="s">
        <v>475</v>
      </c>
      <c r="AG249" s="58" t="s">
        <v>475</v>
      </c>
      <c r="AH249" s="58" t="s">
        <v>473</v>
      </c>
      <c r="AI249" s="58" t="s">
        <v>475</v>
      </c>
      <c r="AJ249" s="58" t="s">
        <v>475</v>
      </c>
      <c r="AK249" s="58" t="s">
        <v>473</v>
      </c>
      <c r="AL249" s="58" t="s">
        <v>476</v>
      </c>
      <c r="AM249" s="58" t="s">
        <v>473</v>
      </c>
      <c r="AN249" s="58" t="s">
        <v>473</v>
      </c>
      <c r="AO249" s="58" t="s">
        <v>475</v>
      </c>
    </row>
    <row r="250" spans="3:41">
      <c r="C250" s="65" t="s">
        <v>721</v>
      </c>
      <c r="D250" s="66">
        <v>-183</v>
      </c>
      <c r="E250" s="58">
        <f t="shared" si="3"/>
        <v>71.167875084000002</v>
      </c>
      <c r="F250" s="66">
        <v>1140</v>
      </c>
      <c r="G250" s="66"/>
      <c r="H250" s="59">
        <v>0</v>
      </c>
      <c r="I250" s="60" t="s">
        <v>504</v>
      </c>
      <c r="J250" s="69" t="s">
        <v>473</v>
      </c>
      <c r="K250" s="71" t="s">
        <v>473</v>
      </c>
      <c r="L250" s="58" t="s">
        <v>476</v>
      </c>
      <c r="M250" s="69" t="s">
        <v>473</v>
      </c>
      <c r="N250" s="58" t="s">
        <v>476</v>
      </c>
      <c r="O250" s="58" t="s">
        <v>473</v>
      </c>
      <c r="P250" s="58" t="s">
        <v>473</v>
      </c>
      <c r="Q250" s="58" t="s">
        <v>475</v>
      </c>
      <c r="R250" s="58" t="s">
        <v>473</v>
      </c>
      <c r="S250" s="58" t="s">
        <v>475</v>
      </c>
      <c r="T250" s="61" t="s">
        <v>473</v>
      </c>
      <c r="U250" s="58" t="s">
        <v>473</v>
      </c>
      <c r="V250" s="58" t="s">
        <v>475</v>
      </c>
      <c r="W250" s="58" t="s">
        <v>473</v>
      </c>
      <c r="X250" s="58" t="s">
        <v>473</v>
      </c>
      <c r="Y250" s="58" t="s">
        <v>473</v>
      </c>
      <c r="Z250" s="58" t="s">
        <v>475</v>
      </c>
      <c r="AA250" s="58" t="s">
        <v>473</v>
      </c>
      <c r="AB250" s="58" t="s">
        <v>477</v>
      </c>
      <c r="AC250" s="58" t="s">
        <v>473</v>
      </c>
      <c r="AD250" s="58" t="s">
        <v>473</v>
      </c>
      <c r="AE250" s="58" t="s">
        <v>473</v>
      </c>
      <c r="AF250" s="58" t="s">
        <v>475</v>
      </c>
      <c r="AG250" s="58" t="s">
        <v>475</v>
      </c>
      <c r="AH250" s="58" t="s">
        <v>473</v>
      </c>
      <c r="AI250" s="58" t="s">
        <v>475</v>
      </c>
      <c r="AJ250" s="58" t="s">
        <v>475</v>
      </c>
      <c r="AK250" s="58" t="s">
        <v>473</v>
      </c>
      <c r="AL250" s="58" t="s">
        <v>476</v>
      </c>
      <c r="AM250" s="58" t="s">
        <v>473</v>
      </c>
      <c r="AN250" s="58" t="s">
        <v>476</v>
      </c>
      <c r="AO250" s="58" t="s">
        <v>475</v>
      </c>
    </row>
    <row r="251" spans="3:41">
      <c r="C251" s="65" t="s">
        <v>722</v>
      </c>
      <c r="D251" s="66">
        <v>25</v>
      </c>
      <c r="E251" s="58">
        <f t="shared" si="3"/>
        <v>53.126194470599998</v>
      </c>
      <c r="F251" s="66">
        <v>851</v>
      </c>
      <c r="G251" s="66"/>
      <c r="H251" s="59">
        <v>0</v>
      </c>
      <c r="I251" s="60">
        <v>316</v>
      </c>
      <c r="J251" s="69" t="s">
        <v>473</v>
      </c>
      <c r="K251" s="61" t="s">
        <v>474</v>
      </c>
      <c r="L251" s="58" t="s">
        <v>475</v>
      </c>
      <c r="M251" s="69" t="s">
        <v>473</v>
      </c>
      <c r="N251" s="58" t="s">
        <v>474</v>
      </c>
      <c r="O251" s="69" t="s">
        <v>473</v>
      </c>
      <c r="P251" s="69" t="s">
        <v>473</v>
      </c>
      <c r="Q251" s="69" t="s">
        <v>473</v>
      </c>
      <c r="R251" s="58" t="s">
        <v>475</v>
      </c>
      <c r="S251" s="69" t="s">
        <v>473</v>
      </c>
      <c r="T251" s="71" t="s">
        <v>473</v>
      </c>
      <c r="U251" s="58" t="s">
        <v>475</v>
      </c>
      <c r="V251" s="58" t="s">
        <v>475</v>
      </c>
      <c r="W251" s="69" t="s">
        <v>473</v>
      </c>
      <c r="X251" s="58" t="s">
        <v>476</v>
      </c>
      <c r="Y251" s="69" t="s">
        <v>473</v>
      </c>
      <c r="Z251" s="69" t="s">
        <v>473</v>
      </c>
      <c r="AA251" s="69" t="s">
        <v>473</v>
      </c>
      <c r="AB251" s="69" t="s">
        <v>473</v>
      </c>
      <c r="AC251" s="69" t="s">
        <v>473</v>
      </c>
      <c r="AD251" s="69" t="s">
        <v>473</v>
      </c>
      <c r="AE251" s="69" t="s">
        <v>473</v>
      </c>
      <c r="AF251" s="69" t="s">
        <v>473</v>
      </c>
      <c r="AG251" s="69" t="s">
        <v>473</v>
      </c>
      <c r="AH251" s="69" t="s">
        <v>473</v>
      </c>
      <c r="AI251" s="58" t="s">
        <v>476</v>
      </c>
      <c r="AJ251" s="58" t="s">
        <v>476</v>
      </c>
      <c r="AK251" s="69" t="s">
        <v>473</v>
      </c>
      <c r="AL251" s="69" t="s">
        <v>473</v>
      </c>
      <c r="AM251" s="69" t="s">
        <v>473</v>
      </c>
      <c r="AN251" s="69" t="s">
        <v>473</v>
      </c>
      <c r="AO251" s="69" t="s">
        <v>473</v>
      </c>
    </row>
    <row r="252" spans="3:41">
      <c r="C252" s="65" t="s">
        <v>723</v>
      </c>
      <c r="D252" s="66">
        <v>20</v>
      </c>
      <c r="E252" s="58">
        <f t="shared" si="3"/>
        <v>39.079903335600001</v>
      </c>
      <c r="F252" s="66">
        <v>626</v>
      </c>
      <c r="G252" s="66">
        <v>0.36</v>
      </c>
      <c r="H252" s="59">
        <v>0</v>
      </c>
      <c r="I252" s="60" t="s">
        <v>504</v>
      </c>
      <c r="J252" s="69" t="s">
        <v>473</v>
      </c>
      <c r="K252" s="61" t="s">
        <v>477</v>
      </c>
      <c r="L252" s="58" t="s">
        <v>477</v>
      </c>
      <c r="M252" s="69" t="s">
        <v>473</v>
      </c>
      <c r="N252" s="58" t="s">
        <v>474</v>
      </c>
      <c r="O252" s="69" t="s">
        <v>473</v>
      </c>
      <c r="P252" s="58" t="s">
        <v>474</v>
      </c>
      <c r="Q252" s="58" t="s">
        <v>475</v>
      </c>
      <c r="R252" s="58" t="s">
        <v>476</v>
      </c>
      <c r="S252" s="69" t="s">
        <v>473</v>
      </c>
      <c r="T252" s="71" t="s">
        <v>473</v>
      </c>
      <c r="U252" s="58" t="s">
        <v>475</v>
      </c>
      <c r="V252" s="58" t="s">
        <v>474</v>
      </c>
      <c r="W252" s="58" t="s">
        <v>474</v>
      </c>
      <c r="X252" s="58" t="s">
        <v>475</v>
      </c>
      <c r="Y252" s="69" t="s">
        <v>473</v>
      </c>
      <c r="Z252" s="69" t="s">
        <v>473</v>
      </c>
      <c r="AA252" s="58" t="s">
        <v>475</v>
      </c>
      <c r="AB252" s="58" t="s">
        <v>475</v>
      </c>
      <c r="AC252" s="69" t="s">
        <v>473</v>
      </c>
      <c r="AD252" s="58" t="s">
        <v>474</v>
      </c>
      <c r="AE252" s="69" t="s">
        <v>473</v>
      </c>
      <c r="AF252" s="69" t="s">
        <v>473</v>
      </c>
      <c r="AG252" s="69" t="s">
        <v>473</v>
      </c>
      <c r="AH252" s="69" t="s">
        <v>473</v>
      </c>
      <c r="AI252" s="58" t="s">
        <v>475</v>
      </c>
      <c r="AJ252" s="58" t="s">
        <v>475</v>
      </c>
      <c r="AK252" s="58" t="s">
        <v>476</v>
      </c>
      <c r="AL252" s="69" t="s">
        <v>473</v>
      </c>
      <c r="AM252" s="69" t="s">
        <v>473</v>
      </c>
      <c r="AN252" s="58" t="s">
        <v>474</v>
      </c>
      <c r="AO252" s="69" t="s">
        <v>473</v>
      </c>
    </row>
    <row r="253" spans="3:41">
      <c r="C253" s="65" t="s">
        <v>724</v>
      </c>
      <c r="D253" s="66">
        <v>20</v>
      </c>
      <c r="E253" s="58">
        <f t="shared" si="3"/>
        <v>39.953894783999999</v>
      </c>
      <c r="F253" s="66">
        <v>640</v>
      </c>
      <c r="G253" s="66"/>
      <c r="H253" s="59">
        <v>0</v>
      </c>
      <c r="I253" s="60" t="s">
        <v>504</v>
      </c>
      <c r="J253" s="69" t="s">
        <v>473</v>
      </c>
      <c r="K253" s="71" t="s">
        <v>473</v>
      </c>
      <c r="L253" s="69" t="s">
        <v>473</v>
      </c>
      <c r="M253" s="69" t="s">
        <v>473</v>
      </c>
      <c r="N253" s="69" t="s">
        <v>473</v>
      </c>
      <c r="O253" s="69" t="s">
        <v>473</v>
      </c>
      <c r="P253" s="58" t="s">
        <v>475</v>
      </c>
      <c r="Q253" s="58" t="s">
        <v>477</v>
      </c>
      <c r="R253" s="69" t="s">
        <v>473</v>
      </c>
      <c r="S253" s="69" t="s">
        <v>473</v>
      </c>
      <c r="T253" s="71" t="s">
        <v>473</v>
      </c>
      <c r="U253" s="58" t="s">
        <v>475</v>
      </c>
      <c r="V253" s="58" t="s">
        <v>475</v>
      </c>
      <c r="W253" s="58" t="s">
        <v>475</v>
      </c>
      <c r="X253" s="58" t="s">
        <v>475</v>
      </c>
      <c r="Y253" s="69" t="s">
        <v>473</v>
      </c>
      <c r="Z253" s="69" t="s">
        <v>473</v>
      </c>
      <c r="AA253" s="58" t="s">
        <v>475</v>
      </c>
      <c r="AB253" s="69" t="s">
        <v>473</v>
      </c>
      <c r="AC253" s="69" t="s">
        <v>473</v>
      </c>
      <c r="AD253" s="58" t="s">
        <v>476</v>
      </c>
      <c r="AE253" s="69" t="s">
        <v>473</v>
      </c>
      <c r="AF253" s="69" t="s">
        <v>473</v>
      </c>
      <c r="AG253" s="69" t="s">
        <v>473</v>
      </c>
      <c r="AH253" s="69" t="s">
        <v>473</v>
      </c>
      <c r="AI253" s="58" t="s">
        <v>475</v>
      </c>
      <c r="AJ253" s="58" t="s">
        <v>475</v>
      </c>
      <c r="AK253" s="58" t="s">
        <v>476</v>
      </c>
      <c r="AL253" s="69" t="s">
        <v>473</v>
      </c>
      <c r="AM253" s="69" t="s">
        <v>473</v>
      </c>
      <c r="AN253" s="58" t="s">
        <v>476</v>
      </c>
      <c r="AO253" s="69" t="s">
        <v>473</v>
      </c>
    </row>
    <row r="254" spans="3:41">
      <c r="C254" s="65" t="s">
        <v>725</v>
      </c>
      <c r="D254" s="66">
        <v>20</v>
      </c>
      <c r="E254" s="58">
        <f t="shared" si="3"/>
        <v>67.297341526799997</v>
      </c>
      <c r="F254" s="66">
        <v>1078</v>
      </c>
      <c r="G254" s="66">
        <v>11.3</v>
      </c>
      <c r="H254" s="59">
        <v>0</v>
      </c>
      <c r="I254" s="60">
        <v>304</v>
      </c>
      <c r="J254" s="69" t="s">
        <v>473</v>
      </c>
      <c r="K254" s="61" t="s">
        <v>474</v>
      </c>
      <c r="L254" s="58" t="s">
        <v>474</v>
      </c>
      <c r="M254" s="69" t="s">
        <v>473</v>
      </c>
      <c r="N254" s="58" t="s">
        <v>475</v>
      </c>
      <c r="O254" s="69" t="s">
        <v>473</v>
      </c>
      <c r="P254" s="69" t="s">
        <v>473</v>
      </c>
      <c r="Q254" s="69" t="s">
        <v>473</v>
      </c>
      <c r="R254" s="69" t="s">
        <v>473</v>
      </c>
      <c r="S254" s="69" t="s">
        <v>473</v>
      </c>
      <c r="T254" s="71" t="s">
        <v>473</v>
      </c>
      <c r="U254" s="69" t="s">
        <v>473</v>
      </c>
      <c r="V254" s="69" t="s">
        <v>473</v>
      </c>
      <c r="W254" s="69" t="s">
        <v>473</v>
      </c>
      <c r="X254" s="69" t="s">
        <v>473</v>
      </c>
      <c r="Y254" s="69" t="s">
        <v>473</v>
      </c>
      <c r="Z254" s="69" t="s">
        <v>473</v>
      </c>
      <c r="AA254" s="69" t="s">
        <v>473</v>
      </c>
      <c r="AB254" s="69" t="s">
        <v>473</v>
      </c>
      <c r="AC254" s="69" t="s">
        <v>473</v>
      </c>
      <c r="AD254" s="69" t="s">
        <v>473</v>
      </c>
      <c r="AE254" s="69" t="s">
        <v>473</v>
      </c>
      <c r="AF254" s="69" t="s">
        <v>473</v>
      </c>
      <c r="AG254" s="69" t="s">
        <v>473</v>
      </c>
      <c r="AH254" s="69" t="s">
        <v>473</v>
      </c>
      <c r="AI254" s="69" t="s">
        <v>473</v>
      </c>
      <c r="AJ254" s="69" t="s">
        <v>473</v>
      </c>
      <c r="AK254" s="69" t="s">
        <v>473</v>
      </c>
      <c r="AL254" s="69" t="s">
        <v>473</v>
      </c>
      <c r="AM254" s="69" t="s">
        <v>473</v>
      </c>
      <c r="AN254" s="69" t="s">
        <v>473</v>
      </c>
      <c r="AO254" s="69" t="s">
        <v>473</v>
      </c>
    </row>
    <row r="255" spans="3:41">
      <c r="C255" s="65" t="s">
        <v>726</v>
      </c>
      <c r="D255" s="66">
        <v>0</v>
      </c>
      <c r="E255" s="58">
        <f t="shared" si="3"/>
        <v>86.025729706799993</v>
      </c>
      <c r="F255" s="66">
        <v>1378</v>
      </c>
      <c r="G255" s="66"/>
      <c r="H255" s="59">
        <v>0</v>
      </c>
      <c r="I255" s="60" t="s">
        <v>504</v>
      </c>
      <c r="J255" s="69" t="s">
        <v>473</v>
      </c>
      <c r="K255" s="71" t="s">
        <v>473</v>
      </c>
      <c r="L255" s="69" t="s">
        <v>473</v>
      </c>
      <c r="M255" s="69" t="s">
        <v>473</v>
      </c>
      <c r="N255" s="69" t="s">
        <v>473</v>
      </c>
      <c r="O255" s="69" t="s">
        <v>473</v>
      </c>
      <c r="P255" s="58" t="s">
        <v>474</v>
      </c>
      <c r="Q255" s="58" t="s">
        <v>474</v>
      </c>
      <c r="R255" s="69" t="s">
        <v>473</v>
      </c>
      <c r="S255" s="58" t="s">
        <v>476</v>
      </c>
      <c r="T255" s="61" t="s">
        <v>476</v>
      </c>
      <c r="U255" s="58" t="s">
        <v>475</v>
      </c>
      <c r="V255" s="58" t="s">
        <v>477</v>
      </c>
      <c r="W255" s="58" t="s">
        <v>477</v>
      </c>
      <c r="X255" s="58" t="s">
        <v>475</v>
      </c>
      <c r="Y255" s="69" t="s">
        <v>473</v>
      </c>
      <c r="Z255" s="69" t="s">
        <v>473</v>
      </c>
      <c r="AA255" s="58" t="s">
        <v>476</v>
      </c>
      <c r="AB255" s="58" t="s">
        <v>476</v>
      </c>
      <c r="AC255" s="69" t="s">
        <v>473</v>
      </c>
      <c r="AD255" s="58" t="s">
        <v>474</v>
      </c>
      <c r="AE255" s="58" t="s">
        <v>475</v>
      </c>
      <c r="AF255" s="69" t="s">
        <v>473</v>
      </c>
      <c r="AG255" s="58" t="s">
        <v>475</v>
      </c>
      <c r="AH255" s="69" t="s">
        <v>473</v>
      </c>
      <c r="AI255" s="58" t="s">
        <v>475</v>
      </c>
      <c r="AJ255" s="58" t="s">
        <v>476</v>
      </c>
      <c r="AK255" s="58" t="s">
        <v>476</v>
      </c>
      <c r="AL255" s="69" t="s">
        <v>473</v>
      </c>
      <c r="AM255" s="69" t="s">
        <v>473</v>
      </c>
      <c r="AN255" s="58" t="s">
        <v>475</v>
      </c>
      <c r="AO255" s="69" t="s">
        <v>473</v>
      </c>
    </row>
    <row r="256" spans="3:41">
      <c r="C256" s="65" t="s">
        <v>727</v>
      </c>
      <c r="D256" s="66">
        <v>25</v>
      </c>
      <c r="E256" s="58">
        <f t="shared" si="3"/>
        <v>51.378211573800002</v>
      </c>
      <c r="F256" s="66">
        <v>823</v>
      </c>
      <c r="G256" s="66"/>
      <c r="H256" s="59">
        <v>0</v>
      </c>
      <c r="I256" s="60" t="s">
        <v>504</v>
      </c>
      <c r="J256" s="69" t="s">
        <v>473</v>
      </c>
      <c r="K256" s="71" t="s">
        <v>473</v>
      </c>
      <c r="L256" s="69" t="s">
        <v>473</v>
      </c>
      <c r="M256" s="69" t="s">
        <v>473</v>
      </c>
      <c r="N256" s="69" t="s">
        <v>473</v>
      </c>
      <c r="O256" s="69" t="s">
        <v>473</v>
      </c>
      <c r="P256" s="69" t="s">
        <v>473</v>
      </c>
      <c r="Q256" s="69" t="s">
        <v>473</v>
      </c>
      <c r="R256" s="69" t="s">
        <v>473</v>
      </c>
      <c r="S256" s="69" t="s">
        <v>473</v>
      </c>
      <c r="T256" s="71" t="s">
        <v>473</v>
      </c>
      <c r="U256" s="69" t="s">
        <v>473</v>
      </c>
      <c r="V256" s="69" t="s">
        <v>473</v>
      </c>
      <c r="W256" s="69" t="s">
        <v>473</v>
      </c>
      <c r="X256" s="69" t="s">
        <v>473</v>
      </c>
      <c r="Y256" s="69" t="s">
        <v>473</v>
      </c>
      <c r="Z256" s="69" t="s">
        <v>473</v>
      </c>
      <c r="AA256" s="69" t="s">
        <v>473</v>
      </c>
      <c r="AB256" s="69" t="s">
        <v>473</v>
      </c>
      <c r="AC256" s="69" t="s">
        <v>473</v>
      </c>
      <c r="AD256" s="69" t="s">
        <v>473</v>
      </c>
      <c r="AE256" s="69" t="s">
        <v>473</v>
      </c>
      <c r="AF256" s="69" t="s">
        <v>473</v>
      </c>
      <c r="AG256" s="69" t="s">
        <v>473</v>
      </c>
      <c r="AH256" s="69" t="s">
        <v>473</v>
      </c>
      <c r="AI256" s="69" t="s">
        <v>473</v>
      </c>
      <c r="AJ256" s="69" t="s">
        <v>473</v>
      </c>
      <c r="AK256" s="69" t="s">
        <v>473</v>
      </c>
      <c r="AL256" s="69" t="s">
        <v>473</v>
      </c>
      <c r="AM256" s="69" t="s">
        <v>473</v>
      </c>
      <c r="AN256" s="69" t="s">
        <v>473</v>
      </c>
      <c r="AO256" s="69" t="s">
        <v>473</v>
      </c>
    </row>
    <row r="257" spans="3:41">
      <c r="C257" s="65" t="s">
        <v>728</v>
      </c>
      <c r="D257" s="66">
        <v>25</v>
      </c>
      <c r="E257" s="58">
        <f t="shared" si="3"/>
        <v>53.500762234199996</v>
      </c>
      <c r="F257" s="66">
        <v>857</v>
      </c>
      <c r="G257" s="66"/>
      <c r="H257" s="59">
        <v>0</v>
      </c>
      <c r="I257" s="60" t="s">
        <v>504</v>
      </c>
      <c r="J257" s="69" t="s">
        <v>473</v>
      </c>
      <c r="K257" s="71" t="s">
        <v>473</v>
      </c>
      <c r="L257" s="69" t="s">
        <v>473</v>
      </c>
      <c r="M257" s="69" t="s">
        <v>473</v>
      </c>
      <c r="N257" s="69" t="s">
        <v>473</v>
      </c>
      <c r="O257" s="69" t="s">
        <v>473</v>
      </c>
      <c r="P257" s="69" t="s">
        <v>473</v>
      </c>
      <c r="Q257" s="69" t="s">
        <v>473</v>
      </c>
      <c r="R257" s="69" t="s">
        <v>473</v>
      </c>
      <c r="S257" s="69" t="s">
        <v>473</v>
      </c>
      <c r="T257" s="71" t="s">
        <v>473</v>
      </c>
      <c r="U257" s="69" t="s">
        <v>473</v>
      </c>
      <c r="V257" s="69" t="s">
        <v>473</v>
      </c>
      <c r="W257" s="69" t="s">
        <v>473</v>
      </c>
      <c r="X257" s="69" t="s">
        <v>473</v>
      </c>
      <c r="Y257" s="69" t="s">
        <v>473</v>
      </c>
      <c r="Z257" s="69" t="s">
        <v>473</v>
      </c>
      <c r="AA257" s="69" t="s">
        <v>473</v>
      </c>
      <c r="AB257" s="69" t="s">
        <v>473</v>
      </c>
      <c r="AC257" s="69" t="s">
        <v>473</v>
      </c>
      <c r="AD257" s="69" t="s">
        <v>473</v>
      </c>
      <c r="AE257" s="69" t="s">
        <v>473</v>
      </c>
      <c r="AF257" s="69" t="s">
        <v>473</v>
      </c>
      <c r="AG257" s="69" t="s">
        <v>473</v>
      </c>
      <c r="AH257" s="69" t="s">
        <v>473</v>
      </c>
      <c r="AI257" s="69" t="s">
        <v>473</v>
      </c>
      <c r="AJ257" s="69" t="s">
        <v>473</v>
      </c>
      <c r="AK257" s="69" t="s">
        <v>473</v>
      </c>
      <c r="AL257" s="69" t="s">
        <v>473</v>
      </c>
      <c r="AM257" s="69" t="s">
        <v>473</v>
      </c>
      <c r="AN257" s="69" t="s">
        <v>473</v>
      </c>
      <c r="AO257" s="69" t="s">
        <v>473</v>
      </c>
    </row>
    <row r="258" spans="3:41">
      <c r="C258" s="65" t="s">
        <v>729</v>
      </c>
      <c r="D258" s="66">
        <v>-40</v>
      </c>
      <c r="E258" s="58">
        <f t="shared" si="3"/>
        <v>30.808198556099999</v>
      </c>
      <c r="F258" s="66">
        <v>493.5</v>
      </c>
      <c r="G258" s="66"/>
      <c r="H258" s="59">
        <v>0</v>
      </c>
      <c r="I258" s="59" t="s">
        <v>430</v>
      </c>
      <c r="J258" s="69" t="s">
        <v>473</v>
      </c>
      <c r="K258" s="61" t="s">
        <v>475</v>
      </c>
      <c r="L258" s="58" t="s">
        <v>475</v>
      </c>
      <c r="M258" s="69" t="s">
        <v>473</v>
      </c>
      <c r="N258" s="58" t="s">
        <v>475</v>
      </c>
      <c r="O258" s="69" t="s">
        <v>473</v>
      </c>
      <c r="P258" s="69" t="s">
        <v>473</v>
      </c>
      <c r="Q258" s="69" t="s">
        <v>473</v>
      </c>
      <c r="R258" s="69" t="s">
        <v>473</v>
      </c>
      <c r="S258" s="69" t="s">
        <v>473</v>
      </c>
      <c r="T258" s="71" t="s">
        <v>473</v>
      </c>
      <c r="U258" s="69" t="s">
        <v>473</v>
      </c>
      <c r="V258" s="69" t="s">
        <v>473</v>
      </c>
      <c r="W258" s="69" t="s">
        <v>473</v>
      </c>
      <c r="X258" s="69" t="s">
        <v>473</v>
      </c>
      <c r="Y258" s="69" t="s">
        <v>473</v>
      </c>
      <c r="Z258" s="69" t="s">
        <v>473</v>
      </c>
      <c r="AA258" s="69" t="s">
        <v>473</v>
      </c>
      <c r="AB258" s="69" t="s">
        <v>473</v>
      </c>
      <c r="AC258" s="69" t="s">
        <v>473</v>
      </c>
      <c r="AD258" s="69" t="s">
        <v>473</v>
      </c>
      <c r="AE258" s="69" t="s">
        <v>473</v>
      </c>
      <c r="AF258" s="69" t="s">
        <v>473</v>
      </c>
      <c r="AG258" s="69" t="s">
        <v>473</v>
      </c>
      <c r="AH258" s="69" t="s">
        <v>473</v>
      </c>
      <c r="AI258" s="69" t="s">
        <v>473</v>
      </c>
      <c r="AJ258" s="69" t="s">
        <v>473</v>
      </c>
      <c r="AK258" s="69" t="s">
        <v>473</v>
      </c>
      <c r="AL258" s="69" t="s">
        <v>473</v>
      </c>
      <c r="AM258" s="69" t="s">
        <v>473</v>
      </c>
      <c r="AN258" s="69" t="s">
        <v>473</v>
      </c>
      <c r="AO258" s="69" t="s">
        <v>473</v>
      </c>
    </row>
    <row r="259" spans="3:41">
      <c r="C259" s="64" t="s">
        <v>730</v>
      </c>
      <c r="D259" s="58"/>
      <c r="E259" s="58">
        <f t="shared" si="3"/>
        <v>0</v>
      </c>
      <c r="F259" s="58"/>
      <c r="G259" s="58"/>
      <c r="H259" s="59">
        <v>0</v>
      </c>
      <c r="I259" s="60">
        <v>304</v>
      </c>
      <c r="J259" s="58" t="s">
        <v>475</v>
      </c>
      <c r="K259" s="61" t="s">
        <v>475</v>
      </c>
      <c r="L259" s="58" t="s">
        <v>473</v>
      </c>
      <c r="M259" s="58" t="s">
        <v>475</v>
      </c>
      <c r="N259" s="58" t="s">
        <v>475</v>
      </c>
      <c r="O259" s="69" t="s">
        <v>473</v>
      </c>
      <c r="P259" s="58" t="s">
        <v>475</v>
      </c>
      <c r="Q259" s="58" t="s">
        <v>475</v>
      </c>
      <c r="R259" s="58" t="s">
        <v>475</v>
      </c>
      <c r="S259" s="58" t="s">
        <v>475</v>
      </c>
      <c r="T259" s="61" t="s">
        <v>475</v>
      </c>
      <c r="U259" s="58" t="s">
        <v>475</v>
      </c>
      <c r="V259" s="58" t="s">
        <v>475</v>
      </c>
      <c r="W259" s="69" t="s">
        <v>473</v>
      </c>
      <c r="X259" s="58" t="s">
        <v>475</v>
      </c>
      <c r="Y259" s="58" t="s">
        <v>475</v>
      </c>
      <c r="Z259" s="69" t="s">
        <v>473</v>
      </c>
      <c r="AA259" s="58" t="s">
        <v>475</v>
      </c>
      <c r="AB259" s="69" t="s">
        <v>473</v>
      </c>
      <c r="AC259" s="69" t="s">
        <v>473</v>
      </c>
      <c r="AD259" s="58" t="s">
        <v>475</v>
      </c>
      <c r="AE259" s="69" t="s">
        <v>473</v>
      </c>
      <c r="AF259" s="69" t="s">
        <v>473</v>
      </c>
      <c r="AG259" s="69" t="s">
        <v>473</v>
      </c>
      <c r="AH259" s="69" t="s">
        <v>473</v>
      </c>
      <c r="AI259" s="58" t="s">
        <v>475</v>
      </c>
      <c r="AJ259" s="58" t="s">
        <v>475</v>
      </c>
      <c r="AK259" s="69" t="s">
        <v>473</v>
      </c>
      <c r="AL259" s="69" t="s">
        <v>473</v>
      </c>
      <c r="AM259" s="69" t="s">
        <v>473</v>
      </c>
      <c r="AN259" s="58" t="s">
        <v>476</v>
      </c>
      <c r="AO259" s="69" t="s">
        <v>473</v>
      </c>
    </row>
    <row r="260" spans="3:41">
      <c r="C260" s="65" t="s">
        <v>731</v>
      </c>
      <c r="D260" s="66">
        <v>20</v>
      </c>
      <c r="E260" s="58">
        <f t="shared" si="3"/>
        <v>50.192080322400003</v>
      </c>
      <c r="F260" s="66">
        <v>804</v>
      </c>
      <c r="G260" s="66">
        <v>2.8</v>
      </c>
      <c r="H260" s="59">
        <v>0</v>
      </c>
      <c r="I260" s="60" t="s">
        <v>504</v>
      </c>
      <c r="J260" s="69" t="s">
        <v>473</v>
      </c>
      <c r="K260" s="71" t="s">
        <v>473</v>
      </c>
      <c r="L260" s="69" t="s">
        <v>473</v>
      </c>
      <c r="M260" s="69" t="s">
        <v>473</v>
      </c>
      <c r="N260" s="69" t="s">
        <v>473</v>
      </c>
      <c r="O260" s="58" t="s">
        <v>473</v>
      </c>
      <c r="P260" s="58" t="s">
        <v>473</v>
      </c>
      <c r="Q260" s="58" t="s">
        <v>475</v>
      </c>
      <c r="R260" s="58" t="s">
        <v>475</v>
      </c>
      <c r="S260" s="58" t="s">
        <v>473</v>
      </c>
      <c r="T260" s="61" t="s">
        <v>474</v>
      </c>
      <c r="U260" s="58" t="s">
        <v>473</v>
      </c>
      <c r="V260" s="58" t="s">
        <v>476</v>
      </c>
      <c r="W260" s="58" t="s">
        <v>473</v>
      </c>
      <c r="X260" s="58" t="s">
        <v>475</v>
      </c>
      <c r="Y260" s="58" t="s">
        <v>476</v>
      </c>
      <c r="Z260" s="58" t="s">
        <v>475</v>
      </c>
      <c r="AA260" s="58" t="s">
        <v>475</v>
      </c>
      <c r="AB260" s="58" t="s">
        <v>473</v>
      </c>
      <c r="AC260" s="58" t="s">
        <v>473</v>
      </c>
      <c r="AD260" s="58" t="s">
        <v>476</v>
      </c>
      <c r="AE260" s="58" t="s">
        <v>473</v>
      </c>
      <c r="AF260" s="58" t="s">
        <v>475</v>
      </c>
      <c r="AG260" s="58" t="s">
        <v>475</v>
      </c>
      <c r="AH260" s="58" t="s">
        <v>473</v>
      </c>
      <c r="AI260" s="58" t="s">
        <v>475</v>
      </c>
      <c r="AJ260" s="58" t="s">
        <v>475</v>
      </c>
      <c r="AK260" s="58" t="s">
        <v>476</v>
      </c>
      <c r="AL260" s="58" t="s">
        <v>474</v>
      </c>
      <c r="AM260" s="58" t="s">
        <v>476</v>
      </c>
      <c r="AN260" s="58" t="s">
        <v>476</v>
      </c>
      <c r="AO260" s="58" t="s">
        <v>475</v>
      </c>
    </row>
    <row r="261" spans="3:41">
      <c r="C261" s="65" t="s">
        <v>732</v>
      </c>
      <c r="D261" s="66">
        <v>25</v>
      </c>
      <c r="E261" s="58">
        <f t="shared" si="3"/>
        <v>32.112942932639996</v>
      </c>
      <c r="F261" s="66">
        <v>514.4</v>
      </c>
      <c r="G261" s="66"/>
      <c r="H261" s="59">
        <v>0</v>
      </c>
      <c r="I261" s="59" t="s">
        <v>430</v>
      </c>
      <c r="J261" s="69" t="s">
        <v>473</v>
      </c>
      <c r="K261" s="61" t="s">
        <v>474</v>
      </c>
      <c r="L261" s="58" t="s">
        <v>475</v>
      </c>
      <c r="M261" s="69" t="s">
        <v>473</v>
      </c>
      <c r="N261" s="58" t="s">
        <v>475</v>
      </c>
      <c r="O261" s="69" t="s">
        <v>473</v>
      </c>
      <c r="P261" s="69" t="s">
        <v>473</v>
      </c>
      <c r="Q261" s="69" t="s">
        <v>473</v>
      </c>
      <c r="R261" s="69" t="s">
        <v>473</v>
      </c>
      <c r="S261" s="69" t="s">
        <v>473</v>
      </c>
      <c r="T261" s="71" t="s">
        <v>473</v>
      </c>
      <c r="U261" s="69" t="s">
        <v>473</v>
      </c>
      <c r="V261" s="69" t="s">
        <v>473</v>
      </c>
      <c r="W261" s="69" t="s">
        <v>473</v>
      </c>
      <c r="X261" s="69" t="s">
        <v>473</v>
      </c>
      <c r="Y261" s="69" t="s">
        <v>473</v>
      </c>
      <c r="Z261" s="69" t="s">
        <v>473</v>
      </c>
      <c r="AA261" s="69" t="s">
        <v>473</v>
      </c>
      <c r="AB261" s="69" t="s">
        <v>473</v>
      </c>
      <c r="AC261" s="69" t="s">
        <v>473</v>
      </c>
      <c r="AD261" s="69" t="s">
        <v>473</v>
      </c>
      <c r="AE261" s="69" t="s">
        <v>473</v>
      </c>
      <c r="AF261" s="69" t="s">
        <v>473</v>
      </c>
      <c r="AG261" s="69" t="s">
        <v>473</v>
      </c>
      <c r="AH261" s="69" t="s">
        <v>473</v>
      </c>
      <c r="AI261" s="69" t="s">
        <v>473</v>
      </c>
      <c r="AJ261" s="69" t="s">
        <v>473</v>
      </c>
      <c r="AK261" s="69" t="s">
        <v>473</v>
      </c>
      <c r="AL261" s="69" t="s">
        <v>473</v>
      </c>
      <c r="AM261" s="69" t="s">
        <v>473</v>
      </c>
      <c r="AN261" s="69" t="s">
        <v>473</v>
      </c>
      <c r="AO261" s="69" t="s">
        <v>473</v>
      </c>
    </row>
    <row r="262" spans="3:41">
      <c r="C262" s="78" t="s">
        <v>733</v>
      </c>
      <c r="D262" s="66">
        <v>20</v>
      </c>
      <c r="E262" s="58">
        <f t="shared" si="3"/>
        <v>64.800223102800004</v>
      </c>
      <c r="F262" s="66">
        <v>1038</v>
      </c>
      <c r="G262" s="66">
        <v>54</v>
      </c>
      <c r="H262" s="59">
        <v>1</v>
      </c>
      <c r="I262" s="59" t="s">
        <v>430</v>
      </c>
      <c r="J262" s="69" t="s">
        <v>473</v>
      </c>
      <c r="K262" s="61" t="s">
        <v>474</v>
      </c>
      <c r="L262" s="58" t="s">
        <v>474</v>
      </c>
      <c r="M262" s="69" t="s">
        <v>473</v>
      </c>
      <c r="N262" s="58" t="s">
        <v>474</v>
      </c>
      <c r="O262" s="69" t="s">
        <v>473</v>
      </c>
      <c r="P262" s="69" t="s">
        <v>473</v>
      </c>
      <c r="Q262" s="69" t="s">
        <v>473</v>
      </c>
      <c r="R262" s="58" t="s">
        <v>475</v>
      </c>
      <c r="S262" s="58" t="s">
        <v>475</v>
      </c>
      <c r="T262" s="61" t="s">
        <v>475</v>
      </c>
      <c r="U262" s="58" t="s">
        <v>475</v>
      </c>
      <c r="V262" s="58" t="s">
        <v>474</v>
      </c>
      <c r="W262" s="58" t="s">
        <v>474</v>
      </c>
      <c r="X262" s="58" t="s">
        <v>475</v>
      </c>
      <c r="Y262" s="69" t="s">
        <v>473</v>
      </c>
      <c r="Z262" s="69" t="s">
        <v>473</v>
      </c>
      <c r="AA262" s="69" t="s">
        <v>473</v>
      </c>
      <c r="AB262" s="69" t="s">
        <v>473</v>
      </c>
      <c r="AC262" s="69" t="s">
        <v>473</v>
      </c>
      <c r="AD262" s="69" t="s">
        <v>473</v>
      </c>
      <c r="AE262" s="69" t="s">
        <v>473</v>
      </c>
      <c r="AF262" s="69" t="s">
        <v>473</v>
      </c>
      <c r="AG262" s="69" t="s">
        <v>473</v>
      </c>
      <c r="AH262" s="69" t="s">
        <v>473</v>
      </c>
      <c r="AI262" s="58" t="s">
        <v>475</v>
      </c>
      <c r="AJ262" s="58" t="s">
        <v>476</v>
      </c>
      <c r="AK262" s="58" t="s">
        <v>476</v>
      </c>
      <c r="AL262" s="69" t="s">
        <v>473</v>
      </c>
      <c r="AM262" s="69" t="s">
        <v>473</v>
      </c>
      <c r="AN262" s="58" t="s">
        <v>476</v>
      </c>
      <c r="AO262" s="69" t="s">
        <v>473</v>
      </c>
    </row>
    <row r="263" spans="3:41">
      <c r="C263" s="65" t="s">
        <v>734</v>
      </c>
      <c r="D263" s="66">
        <v>20</v>
      </c>
      <c r="E263" s="58">
        <f t="shared" si="3"/>
        <v>74.975980680600003</v>
      </c>
      <c r="F263" s="66">
        <v>1201</v>
      </c>
      <c r="G263" s="66"/>
      <c r="H263" s="59">
        <v>0</v>
      </c>
      <c r="I263" s="60" t="s">
        <v>504</v>
      </c>
      <c r="J263" s="69" t="s">
        <v>473</v>
      </c>
      <c r="K263" s="71" t="s">
        <v>473</v>
      </c>
      <c r="L263" s="69" t="s">
        <v>473</v>
      </c>
      <c r="M263" s="69" t="s">
        <v>473</v>
      </c>
      <c r="N263" s="69" t="s">
        <v>473</v>
      </c>
      <c r="O263" s="58" t="s">
        <v>475</v>
      </c>
      <c r="P263" s="58" t="s">
        <v>474</v>
      </c>
      <c r="Q263" s="58" t="s">
        <v>475</v>
      </c>
      <c r="R263" s="69" t="s">
        <v>473</v>
      </c>
      <c r="S263" s="58" t="s">
        <v>475</v>
      </c>
      <c r="T263" s="61" t="s">
        <v>475</v>
      </c>
      <c r="U263" s="69" t="s">
        <v>473</v>
      </c>
      <c r="V263" s="58" t="s">
        <v>477</v>
      </c>
      <c r="W263" s="69" t="s">
        <v>473</v>
      </c>
      <c r="X263" s="58" t="s">
        <v>475</v>
      </c>
      <c r="Y263" s="69" t="s">
        <v>473</v>
      </c>
      <c r="Z263" s="69" t="s">
        <v>473</v>
      </c>
      <c r="AA263" s="58" t="s">
        <v>475</v>
      </c>
      <c r="AB263" s="58" t="s">
        <v>474</v>
      </c>
      <c r="AC263" s="69" t="s">
        <v>473</v>
      </c>
      <c r="AD263" s="58" t="s">
        <v>475</v>
      </c>
      <c r="AE263" s="69" t="s">
        <v>473</v>
      </c>
      <c r="AF263" s="69" t="s">
        <v>473</v>
      </c>
      <c r="AG263" s="58" t="s">
        <v>475</v>
      </c>
      <c r="AH263" s="58" t="s">
        <v>475</v>
      </c>
      <c r="AI263" s="58" t="s">
        <v>475</v>
      </c>
      <c r="AJ263" s="58" t="s">
        <v>475</v>
      </c>
      <c r="AK263" s="58" t="s">
        <v>475</v>
      </c>
      <c r="AL263" s="69" t="s">
        <v>473</v>
      </c>
      <c r="AM263" s="69" t="s">
        <v>473</v>
      </c>
      <c r="AN263" s="58" t="s">
        <v>475</v>
      </c>
      <c r="AO263" s="69" t="s">
        <v>473</v>
      </c>
    </row>
    <row r="264" spans="3:41">
      <c r="C264" s="65" t="s">
        <v>735</v>
      </c>
      <c r="D264" s="66">
        <v>25</v>
      </c>
      <c r="E264" s="58">
        <f t="shared" ref="E264:E327" si="4">F264*0.0624279606</f>
        <v>61.116973427399998</v>
      </c>
      <c r="F264" s="66">
        <v>979</v>
      </c>
      <c r="G264" s="66"/>
      <c r="H264" s="59">
        <v>0</v>
      </c>
      <c r="I264" s="59" t="s">
        <v>430</v>
      </c>
      <c r="J264" s="69" t="s">
        <v>473</v>
      </c>
      <c r="K264" s="61" t="s">
        <v>475</v>
      </c>
      <c r="L264" s="58" t="s">
        <v>475</v>
      </c>
      <c r="M264" s="69" t="s">
        <v>473</v>
      </c>
      <c r="N264" s="58" t="s">
        <v>474</v>
      </c>
      <c r="O264" s="69" t="s">
        <v>473</v>
      </c>
      <c r="P264" s="69" t="s">
        <v>473</v>
      </c>
      <c r="Q264" s="69" t="s">
        <v>473</v>
      </c>
      <c r="R264" s="69" t="s">
        <v>473</v>
      </c>
      <c r="S264" s="69" t="s">
        <v>473</v>
      </c>
      <c r="T264" s="71" t="s">
        <v>473</v>
      </c>
      <c r="U264" s="69" t="s">
        <v>473</v>
      </c>
      <c r="V264" s="69" t="s">
        <v>473</v>
      </c>
      <c r="W264" s="69" t="s">
        <v>473</v>
      </c>
      <c r="X264" s="69" t="s">
        <v>473</v>
      </c>
      <c r="Y264" s="69" t="s">
        <v>473</v>
      </c>
      <c r="Z264" s="69" t="s">
        <v>473</v>
      </c>
      <c r="AA264" s="69" t="s">
        <v>473</v>
      </c>
      <c r="AB264" s="69" t="s">
        <v>473</v>
      </c>
      <c r="AC264" s="69" t="s">
        <v>473</v>
      </c>
      <c r="AD264" s="69" t="s">
        <v>473</v>
      </c>
      <c r="AE264" s="69" t="s">
        <v>473</v>
      </c>
      <c r="AF264" s="69" t="s">
        <v>473</v>
      </c>
      <c r="AG264" s="69" t="s">
        <v>473</v>
      </c>
      <c r="AH264" s="69" t="s">
        <v>473</v>
      </c>
      <c r="AI264" s="69" t="s">
        <v>473</v>
      </c>
      <c r="AJ264" s="69" t="s">
        <v>473</v>
      </c>
      <c r="AK264" s="69" t="s">
        <v>473</v>
      </c>
      <c r="AL264" s="69" t="s">
        <v>473</v>
      </c>
      <c r="AM264" s="69" t="s">
        <v>473</v>
      </c>
      <c r="AN264" s="69" t="s">
        <v>473</v>
      </c>
      <c r="AO264" s="69" t="s">
        <v>473</v>
      </c>
    </row>
    <row r="265" spans="3:41">
      <c r="C265" s="57" t="s">
        <v>736</v>
      </c>
      <c r="D265" s="67">
        <v>25</v>
      </c>
      <c r="E265" s="58">
        <f t="shared" si="4"/>
        <v>61.100117878037999</v>
      </c>
      <c r="F265" s="67">
        <v>978.73</v>
      </c>
      <c r="G265" s="67"/>
      <c r="H265" s="58">
        <v>0</v>
      </c>
      <c r="I265" s="59" t="s">
        <v>430</v>
      </c>
      <c r="J265" s="58" t="s">
        <v>473</v>
      </c>
      <c r="K265" s="61" t="s">
        <v>477</v>
      </c>
      <c r="L265" s="58" t="s">
        <v>473</v>
      </c>
      <c r="M265" s="58" t="s">
        <v>474</v>
      </c>
      <c r="N265" s="58" t="s">
        <v>474</v>
      </c>
      <c r="O265" s="58" t="s">
        <v>474</v>
      </c>
      <c r="P265" s="58" t="s">
        <v>474</v>
      </c>
      <c r="Q265" s="58" t="s">
        <v>474</v>
      </c>
      <c r="R265" s="58" t="s">
        <v>474</v>
      </c>
      <c r="S265" s="58" t="s">
        <v>475</v>
      </c>
      <c r="T265" s="61" t="s">
        <v>475</v>
      </c>
      <c r="U265" s="58" t="s">
        <v>476</v>
      </c>
      <c r="V265" s="58" t="s">
        <v>476</v>
      </c>
      <c r="W265" s="58" t="s">
        <v>476</v>
      </c>
      <c r="X265" s="58" t="s">
        <v>475</v>
      </c>
      <c r="Y265" s="58" t="s">
        <v>474</v>
      </c>
      <c r="Z265" s="69" t="s">
        <v>473</v>
      </c>
      <c r="AA265" s="58" t="s">
        <v>477</v>
      </c>
      <c r="AB265" s="69" t="s">
        <v>473</v>
      </c>
      <c r="AC265" s="69" t="s">
        <v>473</v>
      </c>
      <c r="AD265" s="58" t="s">
        <v>475</v>
      </c>
      <c r="AE265" s="58" t="s">
        <v>475</v>
      </c>
      <c r="AF265" s="69" t="s">
        <v>473</v>
      </c>
      <c r="AG265" s="58" t="s">
        <v>475</v>
      </c>
      <c r="AH265" s="69" t="s">
        <v>473</v>
      </c>
      <c r="AI265" s="58" t="s">
        <v>476</v>
      </c>
      <c r="AJ265" s="58" t="s">
        <v>476</v>
      </c>
      <c r="AK265" s="58" t="s">
        <v>476</v>
      </c>
      <c r="AL265" s="69" t="s">
        <v>473</v>
      </c>
      <c r="AM265" s="69" t="s">
        <v>473</v>
      </c>
      <c r="AN265" s="58" t="s">
        <v>476</v>
      </c>
      <c r="AO265" s="69" t="s">
        <v>473</v>
      </c>
    </row>
    <row r="266" spans="3:41">
      <c r="C266" s="57" t="s">
        <v>737</v>
      </c>
      <c r="D266" s="58"/>
      <c r="E266" s="58">
        <f t="shared" si="4"/>
        <v>0</v>
      </c>
      <c r="F266" s="58"/>
      <c r="G266" s="58"/>
      <c r="H266" s="58">
        <v>0</v>
      </c>
      <c r="I266" s="60">
        <v>304</v>
      </c>
      <c r="J266" s="58" t="s">
        <v>474</v>
      </c>
      <c r="K266" s="61" t="s">
        <v>475</v>
      </c>
      <c r="L266" s="58" t="s">
        <v>475</v>
      </c>
      <c r="M266" s="58" t="s">
        <v>475</v>
      </c>
      <c r="N266" s="58" t="s">
        <v>474</v>
      </c>
      <c r="O266" s="58" t="s">
        <v>473</v>
      </c>
      <c r="P266" s="58" t="s">
        <v>473</v>
      </c>
      <c r="Q266" s="58" t="s">
        <v>473</v>
      </c>
      <c r="R266" s="58" t="s">
        <v>473</v>
      </c>
      <c r="S266" s="58" t="s">
        <v>474</v>
      </c>
      <c r="T266" s="61" t="s">
        <v>475</v>
      </c>
      <c r="U266" s="58" t="s">
        <v>476</v>
      </c>
      <c r="V266" s="58" t="s">
        <v>473</v>
      </c>
      <c r="W266" s="58" t="s">
        <v>476</v>
      </c>
      <c r="X266" s="58" t="s">
        <v>475</v>
      </c>
      <c r="Y266" s="58" t="s">
        <v>476</v>
      </c>
      <c r="Z266" s="58" t="s">
        <v>476</v>
      </c>
      <c r="AA266" s="58" t="s">
        <v>473</v>
      </c>
      <c r="AB266" s="58" t="s">
        <v>473</v>
      </c>
      <c r="AC266" s="58" t="s">
        <v>477</v>
      </c>
      <c r="AD266" s="58" t="s">
        <v>474</v>
      </c>
      <c r="AE266" s="58" t="s">
        <v>475</v>
      </c>
      <c r="AF266" s="58" t="s">
        <v>475</v>
      </c>
      <c r="AG266" s="58" t="s">
        <v>475</v>
      </c>
      <c r="AH266" s="58" t="s">
        <v>473</v>
      </c>
      <c r="AI266" s="58" t="s">
        <v>476</v>
      </c>
      <c r="AJ266" s="58" t="s">
        <v>476</v>
      </c>
      <c r="AK266" s="58" t="s">
        <v>473</v>
      </c>
      <c r="AL266" s="58" t="s">
        <v>476</v>
      </c>
      <c r="AM266" s="58" t="s">
        <v>474</v>
      </c>
      <c r="AN266" s="58" t="s">
        <v>476</v>
      </c>
      <c r="AO266" s="58" t="s">
        <v>475</v>
      </c>
    </row>
    <row r="267" spans="3:41">
      <c r="C267" s="65" t="s">
        <v>738</v>
      </c>
      <c r="D267" s="66">
        <v>25</v>
      </c>
      <c r="E267" s="58">
        <f t="shared" si="4"/>
        <v>60.305409939599997</v>
      </c>
      <c r="F267" s="66">
        <v>966</v>
      </c>
      <c r="G267" s="66"/>
      <c r="H267" s="59">
        <v>0</v>
      </c>
      <c r="I267" s="60" t="s">
        <v>504</v>
      </c>
      <c r="J267" s="69" t="s">
        <v>473</v>
      </c>
      <c r="K267" s="71" t="s">
        <v>473</v>
      </c>
      <c r="L267" s="69" t="s">
        <v>473</v>
      </c>
      <c r="M267" s="69" t="s">
        <v>473</v>
      </c>
      <c r="N267" s="69" t="s">
        <v>473</v>
      </c>
      <c r="O267" s="58" t="s">
        <v>473</v>
      </c>
      <c r="P267" s="58" t="s">
        <v>475</v>
      </c>
      <c r="Q267" s="58" t="s">
        <v>474</v>
      </c>
      <c r="R267" s="58" t="s">
        <v>473</v>
      </c>
      <c r="S267" s="58" t="s">
        <v>474</v>
      </c>
      <c r="T267" s="61" t="s">
        <v>474</v>
      </c>
      <c r="U267" s="58" t="s">
        <v>473</v>
      </c>
      <c r="V267" s="58" t="s">
        <v>475</v>
      </c>
      <c r="W267" s="58" t="s">
        <v>473</v>
      </c>
      <c r="X267" s="58" t="s">
        <v>475</v>
      </c>
      <c r="Y267" s="58" t="s">
        <v>473</v>
      </c>
      <c r="Z267" s="58" t="s">
        <v>476</v>
      </c>
      <c r="AA267" s="58" t="s">
        <v>475</v>
      </c>
      <c r="AB267" s="58" t="s">
        <v>473</v>
      </c>
      <c r="AC267" s="58" t="s">
        <v>473</v>
      </c>
      <c r="AD267" s="58" t="s">
        <v>473</v>
      </c>
      <c r="AE267" s="58" t="s">
        <v>473</v>
      </c>
      <c r="AF267" s="58" t="s">
        <v>475</v>
      </c>
      <c r="AG267" s="58" t="s">
        <v>475</v>
      </c>
      <c r="AH267" s="58" t="s">
        <v>473</v>
      </c>
      <c r="AI267" s="58" t="s">
        <v>475</v>
      </c>
      <c r="AJ267" s="58" t="s">
        <v>475</v>
      </c>
      <c r="AK267" s="58" t="s">
        <v>473</v>
      </c>
      <c r="AL267" s="58" t="s">
        <v>473</v>
      </c>
      <c r="AM267" s="58" t="s">
        <v>473</v>
      </c>
      <c r="AN267" s="58" t="s">
        <v>473</v>
      </c>
      <c r="AO267" s="58" t="s">
        <v>475</v>
      </c>
    </row>
    <row r="268" spans="3:41">
      <c r="C268" s="65" t="s">
        <v>739</v>
      </c>
      <c r="D268" s="66">
        <v>25</v>
      </c>
      <c r="E268" s="58">
        <f t="shared" si="4"/>
        <v>79.221082001399992</v>
      </c>
      <c r="F268" s="66">
        <v>1269</v>
      </c>
      <c r="G268" s="66"/>
      <c r="H268" s="59">
        <v>0</v>
      </c>
      <c r="I268" s="60" t="s">
        <v>504</v>
      </c>
      <c r="J268" s="69" t="s">
        <v>473</v>
      </c>
      <c r="K268" s="71" t="s">
        <v>473</v>
      </c>
      <c r="L268" s="69" t="s">
        <v>473</v>
      </c>
      <c r="M268" s="69" t="s">
        <v>473</v>
      </c>
      <c r="N268" s="69" t="s">
        <v>473</v>
      </c>
      <c r="O268" s="69" t="s">
        <v>473</v>
      </c>
      <c r="P268" s="69" t="s">
        <v>473</v>
      </c>
      <c r="Q268" s="69" t="s">
        <v>473</v>
      </c>
      <c r="R268" s="69" t="s">
        <v>473</v>
      </c>
      <c r="S268" s="69" t="s">
        <v>473</v>
      </c>
      <c r="T268" s="71" t="s">
        <v>473</v>
      </c>
      <c r="U268" s="69" t="s">
        <v>473</v>
      </c>
      <c r="V268" s="69" t="s">
        <v>473</v>
      </c>
      <c r="W268" s="69" t="s">
        <v>473</v>
      </c>
      <c r="X268" s="69" t="s">
        <v>473</v>
      </c>
      <c r="Y268" s="69" t="s">
        <v>473</v>
      </c>
      <c r="Z268" s="69" t="s">
        <v>473</v>
      </c>
      <c r="AA268" s="69" t="s">
        <v>473</v>
      </c>
      <c r="AB268" s="69" t="s">
        <v>473</v>
      </c>
      <c r="AC268" s="69" t="s">
        <v>473</v>
      </c>
      <c r="AD268" s="69" t="s">
        <v>473</v>
      </c>
      <c r="AE268" s="69" t="s">
        <v>473</v>
      </c>
      <c r="AF268" s="69" t="s">
        <v>473</v>
      </c>
      <c r="AG268" s="69" t="s">
        <v>473</v>
      </c>
      <c r="AH268" s="69" t="s">
        <v>473</v>
      </c>
      <c r="AI268" s="69" t="s">
        <v>473</v>
      </c>
      <c r="AJ268" s="69" t="s">
        <v>473</v>
      </c>
      <c r="AK268" s="69" t="s">
        <v>473</v>
      </c>
      <c r="AL268" s="69" t="s">
        <v>473</v>
      </c>
      <c r="AM268" s="69" t="s">
        <v>473</v>
      </c>
      <c r="AN268" s="69" t="s">
        <v>473</v>
      </c>
      <c r="AO268" s="69" t="s">
        <v>473</v>
      </c>
    </row>
    <row r="269" spans="3:41">
      <c r="C269" s="57" t="s">
        <v>740</v>
      </c>
      <c r="D269" s="67">
        <v>15</v>
      </c>
      <c r="E269" s="58">
        <f t="shared" si="4"/>
        <v>61.179401388000002</v>
      </c>
      <c r="F269" s="67">
        <v>980</v>
      </c>
      <c r="G269" s="67"/>
      <c r="H269" s="58">
        <v>0</v>
      </c>
      <c r="I269" s="60">
        <v>304</v>
      </c>
      <c r="J269" s="58" t="s">
        <v>475</v>
      </c>
      <c r="K269" s="61" t="s">
        <v>475</v>
      </c>
      <c r="L269" s="58" t="s">
        <v>475</v>
      </c>
      <c r="M269" s="58" t="s">
        <v>475</v>
      </c>
      <c r="N269" s="58" t="s">
        <v>475</v>
      </c>
      <c r="O269" s="69" t="s">
        <v>473</v>
      </c>
      <c r="P269" s="69" t="s">
        <v>473</v>
      </c>
      <c r="Q269" s="69" t="s">
        <v>473</v>
      </c>
      <c r="R269" s="69" t="s">
        <v>473</v>
      </c>
      <c r="S269" s="69" t="s">
        <v>473</v>
      </c>
      <c r="T269" s="71" t="s">
        <v>473</v>
      </c>
      <c r="U269" s="69" t="s">
        <v>473</v>
      </c>
      <c r="V269" s="58" t="s">
        <v>477</v>
      </c>
      <c r="W269" s="58" t="s">
        <v>477</v>
      </c>
      <c r="X269" s="58" t="s">
        <v>475</v>
      </c>
      <c r="Y269" s="69" t="s">
        <v>473</v>
      </c>
      <c r="Z269" s="69" t="s">
        <v>473</v>
      </c>
      <c r="AA269" s="58" t="s">
        <v>476</v>
      </c>
      <c r="AB269" s="58" t="s">
        <v>475</v>
      </c>
      <c r="AC269" s="69" t="s">
        <v>473</v>
      </c>
      <c r="AD269" s="58" t="s">
        <v>475</v>
      </c>
      <c r="AE269" s="69" t="s">
        <v>473</v>
      </c>
      <c r="AF269" s="69" t="s">
        <v>473</v>
      </c>
      <c r="AG269" s="69" t="s">
        <v>473</v>
      </c>
      <c r="AH269" s="69" t="s">
        <v>473</v>
      </c>
      <c r="AI269" s="58" t="s">
        <v>475</v>
      </c>
      <c r="AJ269" s="69" t="s">
        <v>473</v>
      </c>
      <c r="AK269" s="69" t="s">
        <v>473</v>
      </c>
      <c r="AL269" s="69" t="s">
        <v>473</v>
      </c>
      <c r="AM269" s="69" t="s">
        <v>473</v>
      </c>
      <c r="AN269" s="69" t="s">
        <v>473</v>
      </c>
      <c r="AO269" s="69" t="s">
        <v>473</v>
      </c>
    </row>
    <row r="270" spans="3:41">
      <c r="C270" s="57" t="s">
        <v>741</v>
      </c>
      <c r="D270" s="58"/>
      <c r="E270" s="58">
        <f t="shared" si="4"/>
        <v>0</v>
      </c>
      <c r="F270" s="58"/>
      <c r="G270" s="58"/>
      <c r="H270" s="58">
        <v>0</v>
      </c>
      <c r="I270" s="60">
        <v>304</v>
      </c>
      <c r="J270" s="58" t="s">
        <v>473</v>
      </c>
      <c r="K270" s="61" t="s">
        <v>475</v>
      </c>
      <c r="L270" s="58" t="s">
        <v>473</v>
      </c>
      <c r="M270" s="58" t="s">
        <v>475</v>
      </c>
      <c r="N270" s="58" t="s">
        <v>473</v>
      </c>
      <c r="O270" s="58" t="s">
        <v>473</v>
      </c>
      <c r="P270" s="58" t="s">
        <v>474</v>
      </c>
      <c r="Q270" s="58" t="s">
        <v>475</v>
      </c>
      <c r="R270" s="58" t="s">
        <v>477</v>
      </c>
      <c r="S270" s="58" t="s">
        <v>473</v>
      </c>
      <c r="T270" s="61" t="s">
        <v>477</v>
      </c>
      <c r="U270" s="58" t="s">
        <v>473</v>
      </c>
      <c r="V270" s="58" t="s">
        <v>473</v>
      </c>
      <c r="W270" s="58" t="s">
        <v>473</v>
      </c>
      <c r="X270" s="58" t="s">
        <v>475</v>
      </c>
      <c r="Y270" s="58" t="s">
        <v>473</v>
      </c>
      <c r="Z270" s="58" t="s">
        <v>474</v>
      </c>
      <c r="AA270" s="58" t="s">
        <v>475</v>
      </c>
      <c r="AB270" s="58" t="s">
        <v>473</v>
      </c>
      <c r="AC270" s="58" t="s">
        <v>473</v>
      </c>
      <c r="AD270" s="58" t="s">
        <v>475</v>
      </c>
      <c r="AE270" s="58" t="s">
        <v>473</v>
      </c>
      <c r="AF270" s="58" t="s">
        <v>475</v>
      </c>
      <c r="AG270" s="58" t="s">
        <v>475</v>
      </c>
      <c r="AH270" s="58" t="s">
        <v>473</v>
      </c>
      <c r="AI270" s="58" t="s">
        <v>473</v>
      </c>
      <c r="AJ270" s="58" t="s">
        <v>475</v>
      </c>
      <c r="AK270" s="58" t="s">
        <v>473</v>
      </c>
      <c r="AL270" s="58" t="s">
        <v>473</v>
      </c>
      <c r="AM270" s="58" t="s">
        <v>473</v>
      </c>
      <c r="AN270" s="58" t="s">
        <v>473</v>
      </c>
      <c r="AO270" s="58" t="s">
        <v>475</v>
      </c>
    </row>
    <row r="271" spans="3:41">
      <c r="C271" s="79" t="s">
        <v>742</v>
      </c>
      <c r="D271" s="80"/>
      <c r="E271" s="58">
        <f t="shared" si="4"/>
        <v>0</v>
      </c>
      <c r="F271" s="81"/>
      <c r="G271" s="81"/>
      <c r="H271" s="81">
        <v>0</v>
      </c>
      <c r="I271" s="60">
        <v>304</v>
      </c>
      <c r="J271" s="58" t="s">
        <v>473</v>
      </c>
      <c r="K271" s="61" t="s">
        <v>475</v>
      </c>
      <c r="L271" s="58" t="s">
        <v>473</v>
      </c>
      <c r="M271" s="58" t="s">
        <v>475</v>
      </c>
      <c r="N271" s="58" t="s">
        <v>473</v>
      </c>
      <c r="O271" s="58" t="s">
        <v>473</v>
      </c>
      <c r="P271" s="58" t="s">
        <v>473</v>
      </c>
      <c r="Q271" s="58" t="s">
        <v>473</v>
      </c>
      <c r="R271" s="58" t="s">
        <v>473</v>
      </c>
      <c r="S271" s="58" t="s">
        <v>473</v>
      </c>
      <c r="T271" s="61" t="s">
        <v>473</v>
      </c>
      <c r="U271" s="58" t="s">
        <v>473</v>
      </c>
      <c r="V271" s="58" t="s">
        <v>475</v>
      </c>
      <c r="W271" s="58" t="s">
        <v>473</v>
      </c>
      <c r="X271" s="58" t="s">
        <v>473</v>
      </c>
      <c r="Y271" s="58" t="s">
        <v>475</v>
      </c>
      <c r="Z271" s="58" t="s">
        <v>475</v>
      </c>
      <c r="AA271" s="58" t="s">
        <v>475</v>
      </c>
      <c r="AB271" s="58" t="s">
        <v>473</v>
      </c>
      <c r="AC271" s="58" t="s">
        <v>473</v>
      </c>
      <c r="AD271" s="58" t="s">
        <v>475</v>
      </c>
      <c r="AE271" s="58" t="s">
        <v>473</v>
      </c>
      <c r="AF271" s="58" t="s">
        <v>475</v>
      </c>
      <c r="AG271" s="58" t="s">
        <v>475</v>
      </c>
      <c r="AH271" s="58" t="s">
        <v>473</v>
      </c>
      <c r="AI271" s="58" t="s">
        <v>475</v>
      </c>
      <c r="AJ271" s="58" t="s">
        <v>475</v>
      </c>
      <c r="AK271" s="58" t="s">
        <v>473</v>
      </c>
      <c r="AL271" s="58" t="s">
        <v>475</v>
      </c>
      <c r="AM271" s="58" t="s">
        <v>473</v>
      </c>
      <c r="AN271" s="58" t="s">
        <v>473</v>
      </c>
      <c r="AO271" s="58" t="s">
        <v>475</v>
      </c>
    </row>
    <row r="272" spans="3:41">
      <c r="C272" s="79" t="s">
        <v>743</v>
      </c>
      <c r="D272" s="80"/>
      <c r="E272" s="58">
        <f t="shared" si="4"/>
        <v>0</v>
      </c>
      <c r="F272" s="81"/>
      <c r="G272" s="81"/>
      <c r="H272" s="81">
        <v>0</v>
      </c>
      <c r="I272" s="60">
        <v>304</v>
      </c>
      <c r="J272" s="58" t="s">
        <v>473</v>
      </c>
      <c r="K272" s="61" t="s">
        <v>475</v>
      </c>
      <c r="L272" s="58" t="s">
        <v>473</v>
      </c>
      <c r="M272" s="58" t="s">
        <v>475</v>
      </c>
      <c r="N272" s="58" t="s">
        <v>474</v>
      </c>
      <c r="O272" s="58" t="s">
        <v>473</v>
      </c>
      <c r="P272" s="58" t="s">
        <v>473</v>
      </c>
      <c r="Q272" s="58" t="s">
        <v>475</v>
      </c>
      <c r="R272" s="58" t="s">
        <v>473</v>
      </c>
      <c r="S272" s="58" t="s">
        <v>475</v>
      </c>
      <c r="T272" s="61" t="s">
        <v>473</v>
      </c>
      <c r="U272" s="58" t="s">
        <v>473</v>
      </c>
      <c r="V272" s="58" t="s">
        <v>473</v>
      </c>
      <c r="W272" s="58" t="s">
        <v>473</v>
      </c>
      <c r="X272" s="58" t="s">
        <v>473</v>
      </c>
      <c r="Y272" s="58" t="s">
        <v>473</v>
      </c>
      <c r="Z272" s="58" t="s">
        <v>475</v>
      </c>
      <c r="AA272" s="58" t="s">
        <v>473</v>
      </c>
      <c r="AB272" s="58" t="s">
        <v>473</v>
      </c>
      <c r="AC272" s="58" t="s">
        <v>473</v>
      </c>
      <c r="AD272" s="58" t="s">
        <v>475</v>
      </c>
      <c r="AE272" s="58" t="s">
        <v>473</v>
      </c>
      <c r="AF272" s="58" t="s">
        <v>475</v>
      </c>
      <c r="AG272" s="58" t="s">
        <v>475</v>
      </c>
      <c r="AH272" s="58" t="s">
        <v>473</v>
      </c>
      <c r="AI272" s="58" t="s">
        <v>475</v>
      </c>
      <c r="AJ272" s="58" t="s">
        <v>475</v>
      </c>
      <c r="AK272" s="58" t="s">
        <v>473</v>
      </c>
      <c r="AL272" s="58" t="s">
        <v>477</v>
      </c>
      <c r="AM272" s="58" t="s">
        <v>473</v>
      </c>
      <c r="AN272" s="58" t="s">
        <v>473</v>
      </c>
      <c r="AO272" s="58" t="s">
        <v>475</v>
      </c>
    </row>
    <row r="273" spans="3:41">
      <c r="C273" s="65" t="s">
        <v>744</v>
      </c>
      <c r="D273" s="66">
        <v>20</v>
      </c>
      <c r="E273" s="58">
        <f t="shared" si="4"/>
        <v>63.988659614999996</v>
      </c>
      <c r="F273" s="66">
        <v>1025</v>
      </c>
      <c r="G273" s="66">
        <v>1.044</v>
      </c>
      <c r="H273" s="59">
        <v>1</v>
      </c>
      <c r="I273" s="59">
        <v>304</v>
      </c>
      <c r="J273" s="58" t="s">
        <v>475</v>
      </c>
      <c r="K273" s="61" t="s">
        <v>475</v>
      </c>
      <c r="L273" s="58" t="s">
        <v>477</v>
      </c>
      <c r="M273" s="58" t="s">
        <v>475</v>
      </c>
      <c r="N273" s="58" t="s">
        <v>477</v>
      </c>
      <c r="O273" s="58" t="s">
        <v>473</v>
      </c>
      <c r="P273" s="58" t="s">
        <v>473</v>
      </c>
      <c r="Q273" s="58" t="s">
        <v>474</v>
      </c>
      <c r="R273" s="58" t="s">
        <v>473</v>
      </c>
      <c r="S273" s="58" t="s">
        <v>476</v>
      </c>
      <c r="T273" s="61" t="s">
        <v>473</v>
      </c>
      <c r="U273" s="58" t="s">
        <v>473</v>
      </c>
      <c r="V273" s="58" t="s">
        <v>475</v>
      </c>
      <c r="W273" s="58" t="s">
        <v>473</v>
      </c>
      <c r="X273" s="58" t="s">
        <v>473</v>
      </c>
      <c r="Y273" s="58" t="s">
        <v>475</v>
      </c>
      <c r="Z273" s="58" t="s">
        <v>475</v>
      </c>
      <c r="AA273" s="58" t="s">
        <v>475</v>
      </c>
      <c r="AB273" s="58" t="s">
        <v>473</v>
      </c>
      <c r="AC273" s="58" t="s">
        <v>473</v>
      </c>
      <c r="AD273" s="58" t="s">
        <v>475</v>
      </c>
      <c r="AE273" s="58" t="s">
        <v>473</v>
      </c>
      <c r="AF273" s="58" t="s">
        <v>475</v>
      </c>
      <c r="AG273" s="58" t="s">
        <v>475</v>
      </c>
      <c r="AH273" s="58" t="s">
        <v>473</v>
      </c>
      <c r="AI273" s="58" t="s">
        <v>475</v>
      </c>
      <c r="AJ273" s="58" t="s">
        <v>475</v>
      </c>
      <c r="AK273" s="58" t="s">
        <v>473</v>
      </c>
      <c r="AL273" s="58" t="s">
        <v>473</v>
      </c>
      <c r="AM273" s="58" t="s">
        <v>473</v>
      </c>
      <c r="AN273" s="58" t="s">
        <v>473</v>
      </c>
      <c r="AO273" s="58" t="s">
        <v>475</v>
      </c>
    </row>
    <row r="274" spans="3:41">
      <c r="C274" s="79" t="s">
        <v>745</v>
      </c>
      <c r="D274" s="80"/>
      <c r="E274" s="58">
        <f t="shared" si="4"/>
        <v>0</v>
      </c>
      <c r="F274" s="81"/>
      <c r="G274" s="81"/>
      <c r="H274" s="81">
        <v>0</v>
      </c>
      <c r="I274" s="59" t="s">
        <v>430</v>
      </c>
      <c r="J274" s="58" t="s">
        <v>475</v>
      </c>
      <c r="K274" s="61" t="s">
        <v>475</v>
      </c>
      <c r="L274" s="58" t="s">
        <v>473</v>
      </c>
      <c r="M274" s="58" t="s">
        <v>475</v>
      </c>
      <c r="N274" s="58" t="s">
        <v>475</v>
      </c>
      <c r="O274" s="58" t="s">
        <v>475</v>
      </c>
      <c r="P274" s="58" t="s">
        <v>473</v>
      </c>
      <c r="Q274" s="58" t="s">
        <v>477</v>
      </c>
      <c r="R274" s="58" t="s">
        <v>473</v>
      </c>
      <c r="S274" s="58" t="s">
        <v>473</v>
      </c>
      <c r="T274" s="61" t="s">
        <v>476</v>
      </c>
      <c r="U274" s="58" t="s">
        <v>473</v>
      </c>
      <c r="V274" s="58" t="s">
        <v>475</v>
      </c>
      <c r="W274" s="58" t="s">
        <v>473</v>
      </c>
      <c r="X274" s="58" t="s">
        <v>475</v>
      </c>
      <c r="Y274" s="58" t="s">
        <v>475</v>
      </c>
      <c r="Z274" s="58" t="s">
        <v>475</v>
      </c>
      <c r="AA274" s="58" t="s">
        <v>475</v>
      </c>
      <c r="AB274" s="58" t="s">
        <v>473</v>
      </c>
      <c r="AC274" s="58" t="s">
        <v>474</v>
      </c>
      <c r="AD274" s="58" t="s">
        <v>475</v>
      </c>
      <c r="AE274" s="58" t="s">
        <v>473</v>
      </c>
      <c r="AF274" s="58" t="s">
        <v>475</v>
      </c>
      <c r="AG274" s="58" t="s">
        <v>475</v>
      </c>
      <c r="AH274" s="58" t="s">
        <v>475</v>
      </c>
      <c r="AI274" s="58" t="s">
        <v>475</v>
      </c>
      <c r="AJ274" s="58" t="s">
        <v>475</v>
      </c>
      <c r="AK274" s="58" t="s">
        <v>474</v>
      </c>
      <c r="AL274" s="58" t="s">
        <v>474</v>
      </c>
      <c r="AM274" s="58" t="s">
        <v>475</v>
      </c>
      <c r="AN274" s="58" t="s">
        <v>475</v>
      </c>
      <c r="AO274" s="58" t="s">
        <v>475</v>
      </c>
    </row>
    <row r="275" spans="3:41">
      <c r="C275" s="79" t="s">
        <v>746</v>
      </c>
      <c r="D275" s="80"/>
      <c r="E275" s="58">
        <f t="shared" si="4"/>
        <v>0</v>
      </c>
      <c r="F275" s="81"/>
      <c r="G275" s="81"/>
      <c r="H275" s="81">
        <v>0</v>
      </c>
      <c r="I275" s="59" t="s">
        <v>430</v>
      </c>
      <c r="J275" s="58" t="s">
        <v>475</v>
      </c>
      <c r="K275" s="61" t="s">
        <v>475</v>
      </c>
      <c r="L275" s="58" t="s">
        <v>473</v>
      </c>
      <c r="M275" s="58" t="s">
        <v>475</v>
      </c>
      <c r="N275" s="58" t="s">
        <v>475</v>
      </c>
      <c r="O275" s="58" t="s">
        <v>473</v>
      </c>
      <c r="P275" s="58" t="s">
        <v>473</v>
      </c>
      <c r="Q275" s="58" t="s">
        <v>475</v>
      </c>
      <c r="R275" s="58" t="s">
        <v>474</v>
      </c>
      <c r="S275" s="58" t="s">
        <v>474</v>
      </c>
      <c r="T275" s="61" t="s">
        <v>475</v>
      </c>
      <c r="U275" s="58" t="s">
        <v>473</v>
      </c>
      <c r="V275" s="58" t="s">
        <v>473</v>
      </c>
      <c r="W275" s="58" t="s">
        <v>473</v>
      </c>
      <c r="X275" s="58" t="s">
        <v>475</v>
      </c>
      <c r="Y275" s="58" t="s">
        <v>473</v>
      </c>
      <c r="Z275" s="58" t="s">
        <v>475</v>
      </c>
      <c r="AA275" s="58" t="s">
        <v>475</v>
      </c>
      <c r="AB275" s="58" t="s">
        <v>473</v>
      </c>
      <c r="AC275" s="58" t="s">
        <v>473</v>
      </c>
      <c r="AD275" s="58" t="s">
        <v>475</v>
      </c>
      <c r="AE275" s="58" t="s">
        <v>473</v>
      </c>
      <c r="AF275" s="58" t="s">
        <v>473</v>
      </c>
      <c r="AG275" s="58" t="s">
        <v>475</v>
      </c>
      <c r="AH275" s="58" t="s">
        <v>473</v>
      </c>
      <c r="AI275" s="58" t="s">
        <v>473</v>
      </c>
      <c r="AJ275" s="58" t="s">
        <v>475</v>
      </c>
      <c r="AK275" s="58" t="s">
        <v>473</v>
      </c>
      <c r="AL275" s="58" t="s">
        <v>473</v>
      </c>
      <c r="AM275" s="58" t="s">
        <v>473</v>
      </c>
      <c r="AN275" s="58" t="s">
        <v>473</v>
      </c>
      <c r="AO275" s="58" t="s">
        <v>475</v>
      </c>
    </row>
    <row r="276" spans="3:41">
      <c r="C276" s="79" t="s">
        <v>747</v>
      </c>
      <c r="D276" s="80"/>
      <c r="E276" s="58">
        <f t="shared" si="4"/>
        <v>0</v>
      </c>
      <c r="F276" s="81"/>
      <c r="G276" s="81"/>
      <c r="H276" s="81">
        <v>0</v>
      </c>
      <c r="I276" s="60">
        <v>304</v>
      </c>
      <c r="J276" s="58" t="s">
        <v>473</v>
      </c>
      <c r="K276" s="61" t="s">
        <v>474</v>
      </c>
      <c r="L276" s="58" t="s">
        <v>473</v>
      </c>
      <c r="M276" s="58" t="s">
        <v>475</v>
      </c>
      <c r="N276" s="58" t="s">
        <v>474</v>
      </c>
      <c r="O276" s="58" t="s">
        <v>473</v>
      </c>
      <c r="P276" s="58" t="s">
        <v>473</v>
      </c>
      <c r="Q276" s="58" t="s">
        <v>475</v>
      </c>
      <c r="R276" s="58" t="s">
        <v>477</v>
      </c>
      <c r="S276" s="58" t="s">
        <v>477</v>
      </c>
      <c r="T276" s="61" t="s">
        <v>475</v>
      </c>
      <c r="U276" s="58" t="s">
        <v>473</v>
      </c>
      <c r="V276" s="58" t="s">
        <v>473</v>
      </c>
      <c r="W276" s="58" t="s">
        <v>473</v>
      </c>
      <c r="X276" s="58" t="s">
        <v>475</v>
      </c>
      <c r="Y276" s="58" t="s">
        <v>473</v>
      </c>
      <c r="Z276" s="58" t="s">
        <v>475</v>
      </c>
      <c r="AA276" s="58" t="s">
        <v>475</v>
      </c>
      <c r="AB276" s="58" t="s">
        <v>473</v>
      </c>
      <c r="AC276" s="58" t="s">
        <v>473</v>
      </c>
      <c r="AD276" s="58" t="s">
        <v>475</v>
      </c>
      <c r="AE276" s="58" t="s">
        <v>473</v>
      </c>
      <c r="AF276" s="58" t="s">
        <v>473</v>
      </c>
      <c r="AG276" s="58" t="s">
        <v>475</v>
      </c>
      <c r="AH276" s="58" t="s">
        <v>473</v>
      </c>
      <c r="AI276" s="58" t="s">
        <v>473</v>
      </c>
      <c r="AJ276" s="58" t="s">
        <v>475</v>
      </c>
      <c r="AK276" s="58" t="s">
        <v>473</v>
      </c>
      <c r="AL276" s="58" t="s">
        <v>473</v>
      </c>
      <c r="AM276" s="58" t="s">
        <v>473</v>
      </c>
      <c r="AN276" s="58" t="s">
        <v>473</v>
      </c>
      <c r="AO276" s="58" t="s">
        <v>475</v>
      </c>
    </row>
    <row r="277" spans="3:41">
      <c r="C277" s="79" t="s">
        <v>748</v>
      </c>
      <c r="D277" s="80"/>
      <c r="E277" s="58">
        <f t="shared" si="4"/>
        <v>0</v>
      </c>
      <c r="F277" s="81"/>
      <c r="G277" s="81"/>
      <c r="H277" s="81">
        <v>0</v>
      </c>
      <c r="I277" s="60" t="s">
        <v>504</v>
      </c>
      <c r="J277" s="58" t="s">
        <v>473</v>
      </c>
      <c r="K277" s="61" t="s">
        <v>477</v>
      </c>
      <c r="L277" s="58" t="s">
        <v>477</v>
      </c>
      <c r="M277" s="58" t="s">
        <v>474</v>
      </c>
      <c r="N277" s="58" t="s">
        <v>476</v>
      </c>
      <c r="O277" s="58" t="s">
        <v>473</v>
      </c>
      <c r="P277" s="58" t="s">
        <v>473</v>
      </c>
      <c r="Q277" s="58" t="s">
        <v>475</v>
      </c>
      <c r="R277" s="58" t="s">
        <v>473</v>
      </c>
      <c r="S277" s="58" t="s">
        <v>473</v>
      </c>
      <c r="T277" s="61" t="s">
        <v>473</v>
      </c>
      <c r="U277" s="58" t="s">
        <v>473</v>
      </c>
      <c r="V277" s="58" t="s">
        <v>473</v>
      </c>
      <c r="W277" s="58" t="s">
        <v>473</v>
      </c>
      <c r="X277" s="58" t="s">
        <v>473</v>
      </c>
      <c r="Y277" s="58" t="s">
        <v>475</v>
      </c>
      <c r="Z277" s="58" t="s">
        <v>475</v>
      </c>
      <c r="AA277" s="58" t="s">
        <v>475</v>
      </c>
      <c r="AB277" s="58" t="s">
        <v>473</v>
      </c>
      <c r="AC277" s="58" t="s">
        <v>473</v>
      </c>
      <c r="AD277" s="58" t="s">
        <v>475</v>
      </c>
      <c r="AE277" s="58" t="s">
        <v>473</v>
      </c>
      <c r="AF277" s="58" t="s">
        <v>475</v>
      </c>
      <c r="AG277" s="58" t="s">
        <v>475</v>
      </c>
      <c r="AH277" s="58" t="s">
        <v>473</v>
      </c>
      <c r="AI277" s="58" t="s">
        <v>475</v>
      </c>
      <c r="AJ277" s="58" t="s">
        <v>475</v>
      </c>
      <c r="AK277" s="58" t="s">
        <v>474</v>
      </c>
      <c r="AL277" s="58" t="s">
        <v>475</v>
      </c>
      <c r="AM277" s="58" t="s">
        <v>475</v>
      </c>
      <c r="AN277" s="58" t="s">
        <v>475</v>
      </c>
      <c r="AO277" s="58" t="s">
        <v>475</v>
      </c>
    </row>
    <row r="278" spans="3:41">
      <c r="C278" s="79" t="s">
        <v>749</v>
      </c>
      <c r="D278" s="80"/>
      <c r="E278" s="58">
        <f t="shared" si="4"/>
        <v>0</v>
      </c>
      <c r="F278" s="81"/>
      <c r="G278" s="81"/>
      <c r="H278" s="81">
        <v>0</v>
      </c>
      <c r="I278" s="60">
        <v>304</v>
      </c>
      <c r="J278" s="58" t="s">
        <v>474</v>
      </c>
      <c r="K278" s="61" t="s">
        <v>475</v>
      </c>
      <c r="L278" s="58" t="s">
        <v>474</v>
      </c>
      <c r="M278" s="58" t="s">
        <v>475</v>
      </c>
      <c r="N278" s="58" t="s">
        <v>476</v>
      </c>
      <c r="O278" s="58" t="s">
        <v>473</v>
      </c>
      <c r="P278" s="58" t="s">
        <v>473</v>
      </c>
      <c r="Q278" s="58" t="s">
        <v>473</v>
      </c>
      <c r="R278" s="58" t="s">
        <v>473</v>
      </c>
      <c r="S278" s="58" t="s">
        <v>473</v>
      </c>
      <c r="T278" s="61" t="s">
        <v>473</v>
      </c>
      <c r="U278" s="58" t="s">
        <v>473</v>
      </c>
      <c r="V278" s="58" t="s">
        <v>473</v>
      </c>
      <c r="W278" s="58" t="s">
        <v>473</v>
      </c>
      <c r="X278" s="58" t="s">
        <v>473</v>
      </c>
      <c r="Y278" s="58" t="s">
        <v>475</v>
      </c>
      <c r="Z278" s="58" t="s">
        <v>477</v>
      </c>
      <c r="AA278" s="58" t="s">
        <v>473</v>
      </c>
      <c r="AB278" s="58" t="s">
        <v>473</v>
      </c>
      <c r="AC278" s="58" t="s">
        <v>473</v>
      </c>
      <c r="AD278" s="58" t="s">
        <v>473</v>
      </c>
      <c r="AE278" s="58" t="s">
        <v>473</v>
      </c>
      <c r="AF278" s="58" t="s">
        <v>475</v>
      </c>
      <c r="AG278" s="58" t="s">
        <v>473</v>
      </c>
      <c r="AH278" s="58" t="s">
        <v>473</v>
      </c>
      <c r="AI278" s="58" t="s">
        <v>473</v>
      </c>
      <c r="AJ278" s="58" t="s">
        <v>473</v>
      </c>
      <c r="AK278" s="58" t="s">
        <v>473</v>
      </c>
      <c r="AL278" s="58" t="s">
        <v>473</v>
      </c>
      <c r="AM278" s="58" t="s">
        <v>473</v>
      </c>
      <c r="AN278" s="58" t="s">
        <v>473</v>
      </c>
      <c r="AO278" s="58" t="s">
        <v>475</v>
      </c>
    </row>
    <row r="279" spans="3:41">
      <c r="C279" s="82" t="s">
        <v>750</v>
      </c>
      <c r="D279" s="80"/>
      <c r="E279" s="58">
        <f t="shared" si="4"/>
        <v>0</v>
      </c>
      <c r="F279" s="81"/>
      <c r="G279" s="81"/>
      <c r="H279" s="81">
        <v>0</v>
      </c>
      <c r="I279" s="59" t="s">
        <v>430</v>
      </c>
      <c r="J279" s="58" t="s">
        <v>475</v>
      </c>
      <c r="K279" s="61" t="s">
        <v>475</v>
      </c>
      <c r="L279" s="58" t="s">
        <v>475</v>
      </c>
      <c r="M279" s="58" t="s">
        <v>475</v>
      </c>
      <c r="N279" s="58" t="s">
        <v>477</v>
      </c>
      <c r="O279" s="58" t="s">
        <v>475</v>
      </c>
      <c r="P279" s="58" t="s">
        <v>475</v>
      </c>
      <c r="Q279" s="58" t="s">
        <v>476</v>
      </c>
      <c r="R279" s="58" t="s">
        <v>473</v>
      </c>
      <c r="S279" s="58" t="s">
        <v>476</v>
      </c>
      <c r="T279" s="61" t="s">
        <v>476</v>
      </c>
      <c r="U279" s="58" t="s">
        <v>475</v>
      </c>
      <c r="V279" s="58" t="s">
        <v>475</v>
      </c>
      <c r="W279" s="58" t="s">
        <v>474</v>
      </c>
      <c r="X279" s="58" t="s">
        <v>475</v>
      </c>
      <c r="Y279" s="58" t="s">
        <v>475</v>
      </c>
      <c r="Z279" s="58" t="s">
        <v>477</v>
      </c>
      <c r="AA279" s="58" t="s">
        <v>475</v>
      </c>
      <c r="AB279" s="58" t="s">
        <v>473</v>
      </c>
      <c r="AC279" s="58" t="s">
        <v>474</v>
      </c>
      <c r="AD279" s="58" t="s">
        <v>475</v>
      </c>
      <c r="AE279" s="58" t="s">
        <v>473</v>
      </c>
      <c r="AF279" s="58" t="s">
        <v>475</v>
      </c>
      <c r="AG279" s="58" t="s">
        <v>475</v>
      </c>
      <c r="AH279" s="58" t="s">
        <v>473</v>
      </c>
      <c r="AI279" s="58" t="s">
        <v>475</v>
      </c>
      <c r="AJ279" s="58" t="s">
        <v>477</v>
      </c>
      <c r="AK279" s="58" t="s">
        <v>473</v>
      </c>
      <c r="AL279" s="58" t="s">
        <v>475</v>
      </c>
      <c r="AM279" s="58" t="s">
        <v>477</v>
      </c>
      <c r="AN279" s="58" t="s">
        <v>475</v>
      </c>
      <c r="AO279" s="58" t="s">
        <v>475</v>
      </c>
    </row>
    <row r="280" spans="3:41">
      <c r="C280" s="79" t="s">
        <v>751</v>
      </c>
      <c r="D280" s="80"/>
      <c r="E280" s="58">
        <f t="shared" si="4"/>
        <v>0</v>
      </c>
      <c r="F280" s="81"/>
      <c r="G280" s="81"/>
      <c r="H280" s="81">
        <v>0</v>
      </c>
      <c r="I280" s="60" t="s">
        <v>504</v>
      </c>
      <c r="J280" s="58" t="s">
        <v>473</v>
      </c>
      <c r="K280" s="61" t="s">
        <v>473</v>
      </c>
      <c r="L280" s="58" t="s">
        <v>473</v>
      </c>
      <c r="M280" s="58" t="s">
        <v>473</v>
      </c>
      <c r="N280" s="58" t="s">
        <v>473</v>
      </c>
      <c r="O280" s="58" t="s">
        <v>475</v>
      </c>
      <c r="P280" s="58" t="s">
        <v>474</v>
      </c>
      <c r="Q280" s="58" t="s">
        <v>474</v>
      </c>
      <c r="R280" s="58" t="s">
        <v>473</v>
      </c>
      <c r="S280" s="58" t="s">
        <v>474</v>
      </c>
      <c r="T280" s="61" t="s">
        <v>475</v>
      </c>
      <c r="U280" s="58" t="s">
        <v>473</v>
      </c>
      <c r="V280" s="58" t="s">
        <v>474</v>
      </c>
      <c r="W280" s="58" t="s">
        <v>474</v>
      </c>
      <c r="X280" s="58" t="s">
        <v>475</v>
      </c>
      <c r="Y280" s="58" t="s">
        <v>475</v>
      </c>
      <c r="Z280" s="58" t="s">
        <v>475</v>
      </c>
      <c r="AA280" s="58" t="s">
        <v>475</v>
      </c>
      <c r="AB280" s="58" t="s">
        <v>473</v>
      </c>
      <c r="AC280" s="58" t="s">
        <v>474</v>
      </c>
      <c r="AD280" s="58" t="s">
        <v>475</v>
      </c>
      <c r="AE280" s="58" t="s">
        <v>475</v>
      </c>
      <c r="AF280" s="58" t="s">
        <v>475</v>
      </c>
      <c r="AG280" s="58" t="s">
        <v>475</v>
      </c>
      <c r="AH280" s="58" t="s">
        <v>475</v>
      </c>
      <c r="AI280" s="58" t="s">
        <v>475</v>
      </c>
      <c r="AJ280" s="58" t="s">
        <v>475</v>
      </c>
      <c r="AK280" s="58" t="s">
        <v>474</v>
      </c>
      <c r="AL280" s="58" t="s">
        <v>474</v>
      </c>
      <c r="AM280" s="58" t="s">
        <v>473</v>
      </c>
      <c r="AN280" s="58" t="s">
        <v>477</v>
      </c>
      <c r="AO280" s="58" t="s">
        <v>475</v>
      </c>
    </row>
    <row r="281" spans="3:41">
      <c r="C281" s="79" t="s">
        <v>752</v>
      </c>
      <c r="D281" s="80"/>
      <c r="E281" s="58">
        <f t="shared" si="4"/>
        <v>0</v>
      </c>
      <c r="F281" s="81"/>
      <c r="G281" s="81"/>
      <c r="H281" s="81">
        <v>0</v>
      </c>
      <c r="I281" s="60">
        <v>304</v>
      </c>
      <c r="J281" s="58" t="s">
        <v>473</v>
      </c>
      <c r="K281" s="61" t="s">
        <v>475</v>
      </c>
      <c r="L281" s="58" t="s">
        <v>475</v>
      </c>
      <c r="M281" s="58" t="s">
        <v>473</v>
      </c>
      <c r="N281" s="58" t="s">
        <v>473</v>
      </c>
      <c r="O281" s="58" t="s">
        <v>473</v>
      </c>
      <c r="P281" s="58" t="s">
        <v>475</v>
      </c>
      <c r="Q281" s="58" t="s">
        <v>473</v>
      </c>
      <c r="R281" s="58" t="s">
        <v>473</v>
      </c>
      <c r="S281" s="58" t="s">
        <v>473</v>
      </c>
      <c r="T281" s="61" t="s">
        <v>473</v>
      </c>
      <c r="U281" s="58" t="s">
        <v>473</v>
      </c>
      <c r="V281" s="58" t="s">
        <v>473</v>
      </c>
      <c r="W281" s="58" t="s">
        <v>473</v>
      </c>
      <c r="X281" s="58" t="s">
        <v>473</v>
      </c>
      <c r="Y281" s="58" t="s">
        <v>473</v>
      </c>
      <c r="Z281" s="58" t="s">
        <v>473</v>
      </c>
      <c r="AA281" s="58" t="s">
        <v>473</v>
      </c>
      <c r="AB281" s="58" t="s">
        <v>473</v>
      </c>
      <c r="AC281" s="58" t="s">
        <v>473</v>
      </c>
      <c r="AD281" s="58" t="s">
        <v>473</v>
      </c>
      <c r="AE281" s="58" t="s">
        <v>473</v>
      </c>
      <c r="AF281" s="58" t="s">
        <v>473</v>
      </c>
      <c r="AG281" s="58" t="s">
        <v>473</v>
      </c>
      <c r="AH281" s="58" t="s">
        <v>473</v>
      </c>
      <c r="AI281" s="58" t="s">
        <v>473</v>
      </c>
      <c r="AJ281" s="58" t="s">
        <v>473</v>
      </c>
      <c r="AK281" s="58" t="s">
        <v>473</v>
      </c>
      <c r="AL281" s="58" t="s">
        <v>473</v>
      </c>
      <c r="AM281" s="58" t="s">
        <v>473</v>
      </c>
      <c r="AN281" s="58" t="s">
        <v>473</v>
      </c>
      <c r="AO281" s="58" t="s">
        <v>473</v>
      </c>
    </row>
    <row r="282" spans="3:41">
      <c r="C282" s="79" t="s">
        <v>753</v>
      </c>
      <c r="D282" s="80"/>
      <c r="E282" s="58">
        <f t="shared" si="4"/>
        <v>0</v>
      </c>
      <c r="F282" s="81"/>
      <c r="G282" s="81"/>
      <c r="H282" s="81">
        <v>0</v>
      </c>
      <c r="I282" s="60">
        <v>304</v>
      </c>
      <c r="J282" s="58" t="s">
        <v>473</v>
      </c>
      <c r="K282" s="61" t="s">
        <v>475</v>
      </c>
      <c r="L282" s="58" t="s">
        <v>475</v>
      </c>
      <c r="M282" s="58" t="s">
        <v>473</v>
      </c>
      <c r="N282" s="58" t="s">
        <v>475</v>
      </c>
      <c r="O282" s="58" t="s">
        <v>473</v>
      </c>
      <c r="P282" s="58" t="s">
        <v>473</v>
      </c>
      <c r="Q282" s="58" t="s">
        <v>473</v>
      </c>
      <c r="R282" s="58" t="s">
        <v>473</v>
      </c>
      <c r="S282" s="58" t="s">
        <v>475</v>
      </c>
      <c r="T282" s="61" t="s">
        <v>473</v>
      </c>
      <c r="U282" s="58" t="s">
        <v>473</v>
      </c>
      <c r="V282" s="58" t="s">
        <v>473</v>
      </c>
      <c r="W282" s="58" t="s">
        <v>473</v>
      </c>
      <c r="X282" s="58" t="s">
        <v>473</v>
      </c>
      <c r="Y282" s="58" t="s">
        <v>473</v>
      </c>
      <c r="Z282" s="58" t="s">
        <v>475</v>
      </c>
      <c r="AA282" s="58" t="s">
        <v>475</v>
      </c>
      <c r="AB282" s="58" t="s">
        <v>473</v>
      </c>
      <c r="AC282" s="58" t="s">
        <v>473</v>
      </c>
      <c r="AD282" s="58" t="s">
        <v>473</v>
      </c>
      <c r="AE282" s="58" t="s">
        <v>473</v>
      </c>
      <c r="AF282" s="58" t="s">
        <v>475</v>
      </c>
      <c r="AG282" s="58" t="s">
        <v>475</v>
      </c>
      <c r="AH282" s="58" t="s">
        <v>473</v>
      </c>
      <c r="AI282" s="58" t="s">
        <v>475</v>
      </c>
      <c r="AJ282" s="58" t="s">
        <v>475</v>
      </c>
      <c r="AK282" s="58" t="s">
        <v>473</v>
      </c>
      <c r="AL282" s="58" t="s">
        <v>475</v>
      </c>
      <c r="AM282" s="58" t="s">
        <v>473</v>
      </c>
      <c r="AN282" s="58" t="s">
        <v>473</v>
      </c>
      <c r="AO282" s="58" t="s">
        <v>475</v>
      </c>
    </row>
    <row r="283" spans="3:41">
      <c r="C283" s="79" t="s">
        <v>754</v>
      </c>
      <c r="D283" s="80"/>
      <c r="E283" s="58">
        <f t="shared" si="4"/>
        <v>0</v>
      </c>
      <c r="F283" s="81"/>
      <c r="G283" s="81"/>
      <c r="H283" s="81">
        <v>0</v>
      </c>
      <c r="I283" s="60" t="s">
        <v>504</v>
      </c>
      <c r="J283" s="58" t="s">
        <v>476</v>
      </c>
      <c r="K283" s="61" t="s">
        <v>476</v>
      </c>
      <c r="L283" s="58" t="s">
        <v>476</v>
      </c>
      <c r="M283" s="58" t="s">
        <v>473</v>
      </c>
      <c r="N283" s="58" t="s">
        <v>476</v>
      </c>
      <c r="O283" s="58" t="s">
        <v>473</v>
      </c>
      <c r="P283" s="58" t="s">
        <v>473</v>
      </c>
      <c r="Q283" s="58" t="s">
        <v>475</v>
      </c>
      <c r="R283" s="58" t="s">
        <v>473</v>
      </c>
      <c r="S283" s="58" t="s">
        <v>476</v>
      </c>
      <c r="T283" s="61" t="s">
        <v>473</v>
      </c>
      <c r="U283" s="58" t="s">
        <v>473</v>
      </c>
      <c r="V283" s="58" t="s">
        <v>473</v>
      </c>
      <c r="W283" s="58" t="s">
        <v>473</v>
      </c>
      <c r="X283" s="58" t="s">
        <v>473</v>
      </c>
      <c r="Y283" s="58" t="s">
        <v>475</v>
      </c>
      <c r="Z283" s="58" t="s">
        <v>475</v>
      </c>
      <c r="AA283" s="58" t="s">
        <v>475</v>
      </c>
      <c r="AB283" s="58" t="s">
        <v>473</v>
      </c>
      <c r="AC283" s="58" t="s">
        <v>473</v>
      </c>
      <c r="AD283" s="58" t="s">
        <v>473</v>
      </c>
      <c r="AE283" s="58" t="s">
        <v>473</v>
      </c>
      <c r="AF283" s="58" t="s">
        <v>475</v>
      </c>
      <c r="AG283" s="58" t="s">
        <v>475</v>
      </c>
      <c r="AH283" s="58" t="s">
        <v>473</v>
      </c>
      <c r="AI283" s="58" t="s">
        <v>475</v>
      </c>
      <c r="AJ283" s="58" t="s">
        <v>475</v>
      </c>
      <c r="AK283" s="58" t="s">
        <v>473</v>
      </c>
      <c r="AL283" s="58" t="s">
        <v>475</v>
      </c>
      <c r="AM283" s="58" t="s">
        <v>473</v>
      </c>
      <c r="AN283" s="58" t="s">
        <v>476</v>
      </c>
      <c r="AO283" s="58" t="s">
        <v>475</v>
      </c>
    </row>
    <row r="284" spans="3:41">
      <c r="C284" s="79" t="s">
        <v>755</v>
      </c>
      <c r="D284" s="80"/>
      <c r="E284" s="58">
        <f t="shared" si="4"/>
        <v>0</v>
      </c>
      <c r="F284" s="81"/>
      <c r="G284" s="81"/>
      <c r="H284" s="81">
        <v>0</v>
      </c>
      <c r="I284" s="60">
        <v>316</v>
      </c>
      <c r="J284" s="58" t="s">
        <v>473</v>
      </c>
      <c r="K284" s="61" t="s">
        <v>473</v>
      </c>
      <c r="L284" s="58" t="s">
        <v>475</v>
      </c>
      <c r="M284" s="58" t="s">
        <v>473</v>
      </c>
      <c r="N284" s="58" t="s">
        <v>473</v>
      </c>
      <c r="O284" s="58" t="s">
        <v>475</v>
      </c>
      <c r="P284" s="58" t="s">
        <v>474</v>
      </c>
      <c r="Q284" s="58" t="s">
        <v>476</v>
      </c>
      <c r="R284" s="58" t="s">
        <v>473</v>
      </c>
      <c r="S284" s="58" t="s">
        <v>476</v>
      </c>
      <c r="T284" s="61" t="s">
        <v>476</v>
      </c>
      <c r="U284" s="58" t="s">
        <v>475</v>
      </c>
      <c r="V284" s="58" t="s">
        <v>475</v>
      </c>
      <c r="W284" s="58" t="s">
        <v>473</v>
      </c>
      <c r="X284" s="58" t="s">
        <v>475</v>
      </c>
      <c r="Y284" s="58" t="s">
        <v>475</v>
      </c>
      <c r="Z284" s="58" t="s">
        <v>477</v>
      </c>
      <c r="AA284" s="58" t="s">
        <v>475</v>
      </c>
      <c r="AB284" s="58" t="s">
        <v>473</v>
      </c>
      <c r="AC284" s="58" t="s">
        <v>474</v>
      </c>
      <c r="AD284" s="58" t="s">
        <v>475</v>
      </c>
      <c r="AE284" s="58" t="s">
        <v>473</v>
      </c>
      <c r="AF284" s="58" t="s">
        <v>473</v>
      </c>
      <c r="AG284" s="58" t="s">
        <v>475</v>
      </c>
      <c r="AH284" s="58" t="s">
        <v>473</v>
      </c>
      <c r="AI284" s="58" t="s">
        <v>475</v>
      </c>
      <c r="AJ284" s="58" t="s">
        <v>475</v>
      </c>
      <c r="AK284" s="58" t="s">
        <v>476</v>
      </c>
      <c r="AL284" s="58" t="s">
        <v>475</v>
      </c>
      <c r="AM284" s="58" t="s">
        <v>475</v>
      </c>
      <c r="AN284" s="58" t="s">
        <v>475</v>
      </c>
      <c r="AO284" s="58" t="s">
        <v>475</v>
      </c>
    </row>
    <row r="285" spans="3:41">
      <c r="C285" s="79" t="s">
        <v>756</v>
      </c>
      <c r="D285" s="80"/>
      <c r="E285" s="58">
        <f t="shared" si="4"/>
        <v>0</v>
      </c>
      <c r="F285" s="81"/>
      <c r="G285" s="81"/>
      <c r="H285" s="81">
        <v>0</v>
      </c>
      <c r="I285" s="60" t="s">
        <v>504</v>
      </c>
      <c r="J285" s="58" t="s">
        <v>476</v>
      </c>
      <c r="K285" s="61" t="s">
        <v>476</v>
      </c>
      <c r="L285" s="58" t="s">
        <v>477</v>
      </c>
      <c r="M285" s="58" t="s">
        <v>473</v>
      </c>
      <c r="N285" s="58" t="s">
        <v>476</v>
      </c>
      <c r="O285" s="58" t="s">
        <v>473</v>
      </c>
      <c r="P285" s="58" t="s">
        <v>473</v>
      </c>
      <c r="Q285" s="58" t="s">
        <v>473</v>
      </c>
      <c r="R285" s="58" t="s">
        <v>473</v>
      </c>
      <c r="S285" s="58" t="s">
        <v>476</v>
      </c>
      <c r="T285" s="61" t="s">
        <v>473</v>
      </c>
      <c r="U285" s="58" t="s">
        <v>473</v>
      </c>
      <c r="V285" s="58" t="s">
        <v>473</v>
      </c>
      <c r="W285" s="58" t="s">
        <v>473</v>
      </c>
      <c r="X285" s="58" t="s">
        <v>473</v>
      </c>
      <c r="Y285" s="58" t="s">
        <v>475</v>
      </c>
      <c r="Z285" s="58" t="s">
        <v>477</v>
      </c>
      <c r="AA285" s="58" t="s">
        <v>473</v>
      </c>
      <c r="AB285" s="58" t="s">
        <v>473</v>
      </c>
      <c r="AC285" s="58" t="s">
        <v>473</v>
      </c>
      <c r="AD285" s="58" t="s">
        <v>473</v>
      </c>
      <c r="AE285" s="58" t="s">
        <v>473</v>
      </c>
      <c r="AF285" s="58" t="s">
        <v>473</v>
      </c>
      <c r="AG285" s="58" t="s">
        <v>475</v>
      </c>
      <c r="AH285" s="58" t="s">
        <v>473</v>
      </c>
      <c r="AI285" s="58" t="s">
        <v>475</v>
      </c>
      <c r="AJ285" s="58" t="s">
        <v>475</v>
      </c>
      <c r="AK285" s="58" t="s">
        <v>473</v>
      </c>
      <c r="AL285" s="58" t="s">
        <v>475</v>
      </c>
      <c r="AM285" s="58" t="s">
        <v>473</v>
      </c>
      <c r="AN285" s="58" t="s">
        <v>473</v>
      </c>
      <c r="AO285" s="58" t="s">
        <v>475</v>
      </c>
    </row>
    <row r="286" spans="3:41">
      <c r="C286" s="79" t="s">
        <v>757</v>
      </c>
      <c r="D286" s="80"/>
      <c r="E286" s="58">
        <f t="shared" si="4"/>
        <v>0</v>
      </c>
      <c r="F286" s="81"/>
      <c r="G286" s="81"/>
      <c r="H286" s="81">
        <v>0</v>
      </c>
      <c r="I286" s="60">
        <v>304</v>
      </c>
      <c r="J286" s="58" t="s">
        <v>474</v>
      </c>
      <c r="K286" s="61" t="s">
        <v>475</v>
      </c>
      <c r="L286" s="58" t="s">
        <v>475</v>
      </c>
      <c r="M286" s="58" t="s">
        <v>473</v>
      </c>
      <c r="N286" s="58" t="s">
        <v>475</v>
      </c>
      <c r="O286" s="58" t="s">
        <v>475</v>
      </c>
      <c r="P286" s="58" t="s">
        <v>475</v>
      </c>
      <c r="Q286" s="58" t="s">
        <v>476</v>
      </c>
      <c r="R286" s="58" t="s">
        <v>473</v>
      </c>
      <c r="S286" s="58" t="s">
        <v>476</v>
      </c>
      <c r="T286" s="61" t="s">
        <v>476</v>
      </c>
      <c r="U286" s="58" t="s">
        <v>473</v>
      </c>
      <c r="V286" s="58" t="s">
        <v>475</v>
      </c>
      <c r="W286" s="58" t="s">
        <v>475</v>
      </c>
      <c r="X286" s="58" t="s">
        <v>475</v>
      </c>
      <c r="Y286" s="58" t="s">
        <v>473</v>
      </c>
      <c r="Z286" s="58" t="s">
        <v>473</v>
      </c>
      <c r="AA286" s="58" t="s">
        <v>476</v>
      </c>
      <c r="AB286" s="58" t="s">
        <v>473</v>
      </c>
      <c r="AC286" s="58" t="s">
        <v>475</v>
      </c>
      <c r="AD286" s="58" t="s">
        <v>473</v>
      </c>
      <c r="AE286" s="58" t="s">
        <v>473</v>
      </c>
      <c r="AF286" s="58" t="s">
        <v>473</v>
      </c>
      <c r="AG286" s="58" t="s">
        <v>473</v>
      </c>
      <c r="AH286" s="58" t="s">
        <v>473</v>
      </c>
      <c r="AI286" s="58" t="s">
        <v>474</v>
      </c>
      <c r="AJ286" s="58" t="s">
        <v>477</v>
      </c>
      <c r="AK286" s="58" t="s">
        <v>476</v>
      </c>
      <c r="AL286" s="58" t="s">
        <v>476</v>
      </c>
      <c r="AM286" s="58" t="s">
        <v>473</v>
      </c>
      <c r="AN286" s="58" t="s">
        <v>475</v>
      </c>
      <c r="AO286" s="58" t="s">
        <v>475</v>
      </c>
    </row>
    <row r="287" spans="3:41">
      <c r="C287" s="79" t="s">
        <v>758</v>
      </c>
      <c r="D287" s="83">
        <v>25</v>
      </c>
      <c r="E287" s="58">
        <f t="shared" si="4"/>
        <v>55.600214549177998</v>
      </c>
      <c r="F287" s="84">
        <v>890.63</v>
      </c>
      <c r="G287" s="84"/>
      <c r="H287" s="81">
        <v>0</v>
      </c>
      <c r="I287" s="60">
        <v>304</v>
      </c>
      <c r="J287" s="58" t="s">
        <v>474</v>
      </c>
      <c r="K287" s="61" t="s">
        <v>475</v>
      </c>
      <c r="L287" s="58" t="s">
        <v>475</v>
      </c>
      <c r="M287" s="58" t="s">
        <v>475</v>
      </c>
      <c r="N287" s="58" t="s">
        <v>474</v>
      </c>
      <c r="O287" s="58" t="s">
        <v>473</v>
      </c>
      <c r="P287" s="58" t="s">
        <v>473</v>
      </c>
      <c r="Q287" s="58" t="s">
        <v>474</v>
      </c>
      <c r="R287" s="58" t="s">
        <v>473</v>
      </c>
      <c r="S287" s="58" t="s">
        <v>477</v>
      </c>
      <c r="T287" s="61" t="s">
        <v>477</v>
      </c>
      <c r="U287" s="58" t="s">
        <v>473</v>
      </c>
      <c r="V287" s="58" t="s">
        <v>475</v>
      </c>
      <c r="W287" s="58" t="s">
        <v>473</v>
      </c>
      <c r="X287" s="58" t="s">
        <v>475</v>
      </c>
      <c r="Y287" s="58" t="s">
        <v>475</v>
      </c>
      <c r="Z287" s="58" t="s">
        <v>475</v>
      </c>
      <c r="AA287" s="58" t="s">
        <v>475</v>
      </c>
      <c r="AB287" s="58" t="s">
        <v>473</v>
      </c>
      <c r="AC287" s="58" t="s">
        <v>474</v>
      </c>
      <c r="AD287" s="58" t="s">
        <v>473</v>
      </c>
      <c r="AE287" s="58" t="s">
        <v>473</v>
      </c>
      <c r="AF287" s="58" t="s">
        <v>475</v>
      </c>
      <c r="AG287" s="58" t="s">
        <v>475</v>
      </c>
      <c r="AH287" s="58" t="s">
        <v>473</v>
      </c>
      <c r="AI287" s="58" t="s">
        <v>475</v>
      </c>
      <c r="AJ287" s="58" t="s">
        <v>475</v>
      </c>
      <c r="AK287" s="58" t="s">
        <v>473</v>
      </c>
      <c r="AL287" s="58" t="s">
        <v>475</v>
      </c>
      <c r="AM287" s="58" t="s">
        <v>473</v>
      </c>
      <c r="AN287" s="58" t="s">
        <v>473</v>
      </c>
      <c r="AO287" s="58" t="s">
        <v>475</v>
      </c>
    </row>
    <row r="288" spans="3:41">
      <c r="C288" s="79" t="s">
        <v>759</v>
      </c>
      <c r="D288" s="80"/>
      <c r="E288" s="58">
        <f t="shared" si="4"/>
        <v>0</v>
      </c>
      <c r="F288" s="81"/>
      <c r="G288" s="81"/>
      <c r="H288" s="81">
        <v>0</v>
      </c>
      <c r="I288" s="60">
        <v>304</v>
      </c>
      <c r="J288" s="58" t="s">
        <v>475</v>
      </c>
      <c r="K288" s="61" t="s">
        <v>475</v>
      </c>
      <c r="L288" s="58" t="s">
        <v>475</v>
      </c>
      <c r="M288" s="58" t="s">
        <v>475</v>
      </c>
      <c r="N288" s="58" t="s">
        <v>475</v>
      </c>
      <c r="O288" s="58" t="s">
        <v>475</v>
      </c>
      <c r="P288" s="58" t="s">
        <v>475</v>
      </c>
      <c r="Q288" s="58" t="s">
        <v>477</v>
      </c>
      <c r="R288" s="58" t="s">
        <v>477</v>
      </c>
      <c r="S288" s="58" t="s">
        <v>477</v>
      </c>
      <c r="T288" s="61" t="s">
        <v>477</v>
      </c>
      <c r="U288" s="58" t="s">
        <v>475</v>
      </c>
      <c r="V288" s="58" t="s">
        <v>475</v>
      </c>
      <c r="W288" s="58" t="s">
        <v>474</v>
      </c>
      <c r="X288" s="58" t="s">
        <v>475</v>
      </c>
      <c r="Y288" s="58" t="s">
        <v>475</v>
      </c>
      <c r="Z288" s="58" t="s">
        <v>475</v>
      </c>
      <c r="AA288" s="58" t="s">
        <v>475</v>
      </c>
      <c r="AB288" s="58" t="s">
        <v>473</v>
      </c>
      <c r="AC288" s="58" t="s">
        <v>474</v>
      </c>
      <c r="AD288" s="58" t="s">
        <v>476</v>
      </c>
      <c r="AE288" s="58" t="s">
        <v>473</v>
      </c>
      <c r="AF288" s="58" t="s">
        <v>475</v>
      </c>
      <c r="AG288" s="58" t="s">
        <v>475</v>
      </c>
      <c r="AH288" s="58" t="s">
        <v>475</v>
      </c>
      <c r="AI288" s="58" t="s">
        <v>475</v>
      </c>
      <c r="AJ288" s="58" t="s">
        <v>474</v>
      </c>
      <c r="AK288" s="58" t="s">
        <v>476</v>
      </c>
      <c r="AL288" s="58" t="s">
        <v>474</v>
      </c>
      <c r="AM288" s="58" t="s">
        <v>474</v>
      </c>
      <c r="AN288" s="58" t="s">
        <v>477</v>
      </c>
      <c r="AO288" s="58" t="s">
        <v>475</v>
      </c>
    </row>
    <row r="289" spans="3:41">
      <c r="C289" s="79" t="s">
        <v>760</v>
      </c>
      <c r="D289" s="80">
        <v>20</v>
      </c>
      <c r="E289" s="58">
        <f t="shared" si="4"/>
        <v>57.808291515599997</v>
      </c>
      <c r="F289" s="81">
        <v>926</v>
      </c>
      <c r="G289" s="81">
        <v>0.9</v>
      </c>
      <c r="H289" s="81">
        <v>0</v>
      </c>
      <c r="I289" s="59" t="s">
        <v>430</v>
      </c>
      <c r="J289" s="58" t="s">
        <v>475</v>
      </c>
      <c r="K289" s="61" t="s">
        <v>475</v>
      </c>
      <c r="L289" s="58" t="s">
        <v>475</v>
      </c>
      <c r="M289" s="58" t="s">
        <v>473</v>
      </c>
      <c r="N289" s="58" t="s">
        <v>475</v>
      </c>
      <c r="O289" s="58" t="s">
        <v>475</v>
      </c>
      <c r="P289" s="58" t="s">
        <v>475</v>
      </c>
      <c r="Q289" s="58" t="s">
        <v>475</v>
      </c>
      <c r="R289" s="58" t="s">
        <v>475</v>
      </c>
      <c r="S289" s="58" t="s">
        <v>474</v>
      </c>
      <c r="T289" s="61" t="s">
        <v>474</v>
      </c>
      <c r="U289" s="58" t="s">
        <v>475</v>
      </c>
      <c r="V289" s="58" t="s">
        <v>475</v>
      </c>
      <c r="W289" s="58" t="s">
        <v>476</v>
      </c>
      <c r="X289" s="58" t="s">
        <v>475</v>
      </c>
      <c r="Y289" s="58" t="s">
        <v>476</v>
      </c>
      <c r="Z289" s="58" t="s">
        <v>475</v>
      </c>
      <c r="AA289" s="58" t="s">
        <v>475</v>
      </c>
      <c r="AB289" s="58" t="s">
        <v>474</v>
      </c>
      <c r="AC289" s="58" t="s">
        <v>476</v>
      </c>
      <c r="AD289" s="58" t="s">
        <v>476</v>
      </c>
      <c r="AE289" s="58" t="s">
        <v>475</v>
      </c>
      <c r="AF289" s="58" t="s">
        <v>475</v>
      </c>
      <c r="AG289" s="58" t="s">
        <v>475</v>
      </c>
      <c r="AH289" s="58" t="s">
        <v>473</v>
      </c>
      <c r="AI289" s="58" t="s">
        <v>475</v>
      </c>
      <c r="AJ289" s="58" t="s">
        <v>474</v>
      </c>
      <c r="AK289" s="58" t="s">
        <v>476</v>
      </c>
      <c r="AL289" s="58" t="s">
        <v>476</v>
      </c>
      <c r="AM289" s="58" t="s">
        <v>476</v>
      </c>
      <c r="AN289" s="58" t="s">
        <v>476</v>
      </c>
      <c r="AO289" s="58" t="s">
        <v>475</v>
      </c>
    </row>
    <row r="290" spans="3:41">
      <c r="C290" s="79" t="s">
        <v>761</v>
      </c>
      <c r="D290" s="83">
        <v>15</v>
      </c>
      <c r="E290" s="58">
        <f t="shared" si="4"/>
        <v>83.5286112828</v>
      </c>
      <c r="F290" s="84">
        <v>1338</v>
      </c>
      <c r="G290" s="84"/>
      <c r="H290" s="81">
        <v>0</v>
      </c>
      <c r="I290" s="60">
        <v>304</v>
      </c>
      <c r="J290" s="58" t="s">
        <v>475</v>
      </c>
      <c r="K290" s="61" t="s">
        <v>475</v>
      </c>
      <c r="L290" s="58" t="s">
        <v>475</v>
      </c>
      <c r="M290" s="58" t="s">
        <v>475</v>
      </c>
      <c r="N290" s="58" t="s">
        <v>475</v>
      </c>
      <c r="O290" s="58" t="s">
        <v>473</v>
      </c>
      <c r="P290" s="58" t="s">
        <v>473</v>
      </c>
      <c r="Q290" s="58" t="s">
        <v>475</v>
      </c>
      <c r="R290" s="58" t="s">
        <v>473</v>
      </c>
      <c r="S290" s="58" t="s">
        <v>473</v>
      </c>
      <c r="T290" s="61" t="s">
        <v>475</v>
      </c>
      <c r="U290" s="58" t="s">
        <v>473</v>
      </c>
      <c r="V290" s="58" t="s">
        <v>473</v>
      </c>
      <c r="W290" s="58" t="s">
        <v>473</v>
      </c>
      <c r="X290" s="58" t="s">
        <v>475</v>
      </c>
      <c r="Y290" s="58" t="s">
        <v>475</v>
      </c>
      <c r="Z290" s="58" t="s">
        <v>475</v>
      </c>
      <c r="AA290" s="58" t="s">
        <v>473</v>
      </c>
      <c r="AB290" s="58" t="s">
        <v>473</v>
      </c>
      <c r="AC290" s="58" t="s">
        <v>473</v>
      </c>
      <c r="AD290" s="58" t="s">
        <v>473</v>
      </c>
      <c r="AE290" s="58" t="s">
        <v>473</v>
      </c>
      <c r="AF290" s="58" t="s">
        <v>475</v>
      </c>
      <c r="AG290" s="58" t="s">
        <v>475</v>
      </c>
      <c r="AH290" s="58" t="s">
        <v>473</v>
      </c>
      <c r="AI290" s="58" t="s">
        <v>474</v>
      </c>
      <c r="AJ290" s="58" t="s">
        <v>476</v>
      </c>
      <c r="AK290" s="58" t="s">
        <v>476</v>
      </c>
      <c r="AL290" s="58" t="s">
        <v>476</v>
      </c>
      <c r="AM290" s="58" t="s">
        <v>476</v>
      </c>
      <c r="AN290" s="58" t="s">
        <v>476</v>
      </c>
      <c r="AO290" s="58" t="s">
        <v>475</v>
      </c>
    </row>
    <row r="291" spans="3:41">
      <c r="C291" s="79" t="s">
        <v>762</v>
      </c>
      <c r="D291" s="80"/>
      <c r="E291" s="58">
        <f t="shared" si="4"/>
        <v>0</v>
      </c>
      <c r="F291" s="81"/>
      <c r="G291" s="81"/>
      <c r="H291" s="81">
        <v>0</v>
      </c>
      <c r="I291" s="60" t="s">
        <v>504</v>
      </c>
      <c r="J291" s="58" t="s">
        <v>473</v>
      </c>
      <c r="K291" s="61" t="s">
        <v>477</v>
      </c>
      <c r="L291" s="58" t="s">
        <v>477</v>
      </c>
      <c r="M291" s="58" t="s">
        <v>473</v>
      </c>
      <c r="N291" s="58" t="s">
        <v>474</v>
      </c>
      <c r="O291" s="58" t="s">
        <v>473</v>
      </c>
      <c r="P291" s="58" t="s">
        <v>475</v>
      </c>
      <c r="Q291" s="58" t="s">
        <v>475</v>
      </c>
      <c r="R291" s="58" t="s">
        <v>473</v>
      </c>
      <c r="S291" s="58" t="s">
        <v>474</v>
      </c>
      <c r="T291" s="61" t="s">
        <v>474</v>
      </c>
      <c r="U291" s="58" t="s">
        <v>473</v>
      </c>
      <c r="V291" s="58" t="s">
        <v>473</v>
      </c>
      <c r="W291" s="58" t="s">
        <v>473</v>
      </c>
      <c r="X291" s="58" t="s">
        <v>475</v>
      </c>
      <c r="Y291" s="58" t="s">
        <v>475</v>
      </c>
      <c r="Z291" s="58" t="s">
        <v>475</v>
      </c>
      <c r="AA291" s="58" t="s">
        <v>475</v>
      </c>
      <c r="AB291" s="58" t="s">
        <v>474</v>
      </c>
      <c r="AC291" s="58" t="s">
        <v>473</v>
      </c>
      <c r="AD291" s="58" t="s">
        <v>475</v>
      </c>
      <c r="AE291" s="58" t="s">
        <v>473</v>
      </c>
      <c r="AF291" s="58" t="s">
        <v>475</v>
      </c>
      <c r="AG291" s="58" t="s">
        <v>475</v>
      </c>
      <c r="AH291" s="58" t="s">
        <v>475</v>
      </c>
      <c r="AI291" s="58" t="s">
        <v>475</v>
      </c>
      <c r="AJ291" s="58" t="s">
        <v>475</v>
      </c>
      <c r="AK291" s="58" t="s">
        <v>473</v>
      </c>
      <c r="AL291" s="58" t="s">
        <v>474</v>
      </c>
      <c r="AM291" s="58" t="s">
        <v>473</v>
      </c>
      <c r="AN291" s="58" t="s">
        <v>475</v>
      </c>
      <c r="AO291" s="58" t="s">
        <v>475</v>
      </c>
    </row>
    <row r="292" spans="3:41">
      <c r="C292" s="79" t="s">
        <v>763</v>
      </c>
      <c r="D292" s="80"/>
      <c r="E292" s="58">
        <f t="shared" si="4"/>
        <v>0</v>
      </c>
      <c r="F292" s="81"/>
      <c r="G292" s="81"/>
      <c r="H292" s="81">
        <v>0</v>
      </c>
      <c r="I292" s="60" t="s">
        <v>504</v>
      </c>
      <c r="J292" s="58" t="s">
        <v>473</v>
      </c>
      <c r="K292" s="61" t="s">
        <v>476</v>
      </c>
      <c r="L292" s="58" t="s">
        <v>476</v>
      </c>
      <c r="M292" s="58" t="s">
        <v>476</v>
      </c>
      <c r="N292" s="58" t="s">
        <v>476</v>
      </c>
      <c r="O292" s="58" t="s">
        <v>473</v>
      </c>
      <c r="P292" s="58" t="s">
        <v>475</v>
      </c>
      <c r="Q292" s="58" t="s">
        <v>477</v>
      </c>
      <c r="R292" s="58" t="s">
        <v>473</v>
      </c>
      <c r="S292" s="58" t="s">
        <v>473</v>
      </c>
      <c r="T292" s="61" t="s">
        <v>473</v>
      </c>
      <c r="U292" s="58" t="s">
        <v>473</v>
      </c>
      <c r="V292" s="58" t="s">
        <v>473</v>
      </c>
      <c r="W292" s="58" t="s">
        <v>473</v>
      </c>
      <c r="X292" s="58" t="s">
        <v>473</v>
      </c>
      <c r="Y292" s="58" t="s">
        <v>473</v>
      </c>
      <c r="Z292" s="58" t="s">
        <v>476</v>
      </c>
      <c r="AA292" s="58" t="s">
        <v>473</v>
      </c>
      <c r="AB292" s="58" t="s">
        <v>473</v>
      </c>
      <c r="AC292" s="58" t="s">
        <v>473</v>
      </c>
      <c r="AD292" s="58" t="s">
        <v>475</v>
      </c>
      <c r="AE292" s="58" t="s">
        <v>473</v>
      </c>
      <c r="AF292" s="58" t="s">
        <v>475</v>
      </c>
      <c r="AG292" s="58" t="s">
        <v>475</v>
      </c>
      <c r="AH292" s="58" t="s">
        <v>473</v>
      </c>
      <c r="AI292" s="58" t="s">
        <v>473</v>
      </c>
      <c r="AJ292" s="58" t="s">
        <v>473</v>
      </c>
      <c r="AK292" s="58" t="s">
        <v>473</v>
      </c>
      <c r="AL292" s="58" t="s">
        <v>477</v>
      </c>
      <c r="AM292" s="58" t="s">
        <v>473</v>
      </c>
      <c r="AN292" s="58" t="s">
        <v>473</v>
      </c>
      <c r="AO292" s="58" t="s">
        <v>475</v>
      </c>
    </row>
    <row r="293" spans="3:41">
      <c r="C293" s="79" t="s">
        <v>764</v>
      </c>
      <c r="D293" s="80"/>
      <c r="E293" s="58">
        <f t="shared" si="4"/>
        <v>0</v>
      </c>
      <c r="F293" s="81"/>
      <c r="G293" s="81"/>
      <c r="H293" s="81">
        <v>0</v>
      </c>
      <c r="I293" s="60">
        <v>304</v>
      </c>
      <c r="J293" s="58" t="s">
        <v>475</v>
      </c>
      <c r="K293" s="61" t="s">
        <v>475</v>
      </c>
      <c r="L293" s="58" t="s">
        <v>475</v>
      </c>
      <c r="M293" s="58" t="s">
        <v>473</v>
      </c>
      <c r="N293" s="58" t="s">
        <v>475</v>
      </c>
      <c r="O293" s="58" t="s">
        <v>473</v>
      </c>
      <c r="P293" s="58" t="s">
        <v>473</v>
      </c>
      <c r="Q293" s="58" t="s">
        <v>477</v>
      </c>
      <c r="R293" s="58" t="s">
        <v>476</v>
      </c>
      <c r="S293" s="58" t="s">
        <v>473</v>
      </c>
      <c r="T293" s="61" t="s">
        <v>473</v>
      </c>
      <c r="U293" s="58" t="s">
        <v>473</v>
      </c>
      <c r="V293" s="58" t="s">
        <v>475</v>
      </c>
      <c r="W293" s="58" t="s">
        <v>477</v>
      </c>
      <c r="X293" s="58" t="s">
        <v>475</v>
      </c>
      <c r="Y293" s="58" t="s">
        <v>475</v>
      </c>
      <c r="Z293" s="58" t="s">
        <v>476</v>
      </c>
      <c r="AA293" s="58" t="s">
        <v>475</v>
      </c>
      <c r="AB293" s="58" t="s">
        <v>473</v>
      </c>
      <c r="AC293" s="58" t="s">
        <v>475</v>
      </c>
      <c r="AD293" s="58" t="s">
        <v>476</v>
      </c>
      <c r="AE293" s="58" t="s">
        <v>473</v>
      </c>
      <c r="AF293" s="58" t="s">
        <v>475</v>
      </c>
      <c r="AG293" s="58" t="s">
        <v>477</v>
      </c>
      <c r="AH293" s="58" t="s">
        <v>473</v>
      </c>
      <c r="AI293" s="58" t="s">
        <v>475</v>
      </c>
      <c r="AJ293" s="58" t="s">
        <v>476</v>
      </c>
      <c r="AK293" s="58" t="s">
        <v>473</v>
      </c>
      <c r="AL293" s="58" t="s">
        <v>476</v>
      </c>
      <c r="AM293" s="58" t="s">
        <v>476</v>
      </c>
      <c r="AN293" s="58" t="s">
        <v>476</v>
      </c>
      <c r="AO293" s="58" t="s">
        <v>477</v>
      </c>
    </row>
    <row r="294" spans="3:41">
      <c r="C294" s="79" t="s">
        <v>765</v>
      </c>
      <c r="D294" s="80"/>
      <c r="E294" s="58">
        <f t="shared" si="4"/>
        <v>0</v>
      </c>
      <c r="F294" s="81"/>
      <c r="G294" s="81"/>
      <c r="H294" s="81">
        <v>0</v>
      </c>
      <c r="I294" s="60">
        <v>304</v>
      </c>
      <c r="J294" s="58" t="s">
        <v>473</v>
      </c>
      <c r="K294" s="61" t="s">
        <v>475</v>
      </c>
      <c r="L294" s="58" t="s">
        <v>475</v>
      </c>
      <c r="M294" s="58" t="s">
        <v>477</v>
      </c>
      <c r="N294" s="58" t="s">
        <v>475</v>
      </c>
      <c r="O294" s="58" t="s">
        <v>473</v>
      </c>
      <c r="P294" s="58" t="s">
        <v>475</v>
      </c>
      <c r="Q294" s="58" t="s">
        <v>475</v>
      </c>
      <c r="R294" s="58" t="s">
        <v>477</v>
      </c>
      <c r="S294" s="58" t="s">
        <v>475</v>
      </c>
      <c r="T294" s="61" t="s">
        <v>474</v>
      </c>
      <c r="U294" s="58" t="s">
        <v>473</v>
      </c>
      <c r="V294" s="58" t="s">
        <v>476</v>
      </c>
      <c r="W294" s="58" t="s">
        <v>473</v>
      </c>
      <c r="X294" s="58" t="s">
        <v>475</v>
      </c>
      <c r="Y294" s="58" t="s">
        <v>473</v>
      </c>
      <c r="Z294" s="58" t="s">
        <v>473</v>
      </c>
      <c r="AA294" s="58" t="s">
        <v>475</v>
      </c>
      <c r="AB294" s="58" t="s">
        <v>473</v>
      </c>
      <c r="AC294" s="58" t="s">
        <v>476</v>
      </c>
      <c r="AD294" s="58" t="s">
        <v>473</v>
      </c>
      <c r="AE294" s="58" t="s">
        <v>473</v>
      </c>
      <c r="AF294" s="58" t="s">
        <v>475</v>
      </c>
      <c r="AG294" s="58" t="s">
        <v>475</v>
      </c>
      <c r="AH294" s="58" t="s">
        <v>473</v>
      </c>
      <c r="AI294" s="58" t="s">
        <v>476</v>
      </c>
      <c r="AJ294" s="58" t="s">
        <v>473</v>
      </c>
      <c r="AK294" s="58" t="s">
        <v>473</v>
      </c>
      <c r="AL294" s="58" t="s">
        <v>476</v>
      </c>
      <c r="AM294" s="58" t="s">
        <v>473</v>
      </c>
      <c r="AN294" s="58" t="s">
        <v>476</v>
      </c>
      <c r="AO294" s="58" t="s">
        <v>476</v>
      </c>
    </row>
    <row r="295" spans="3:41">
      <c r="C295" s="79" t="s">
        <v>766</v>
      </c>
      <c r="D295" s="80"/>
      <c r="E295" s="58">
        <f t="shared" si="4"/>
        <v>0</v>
      </c>
      <c r="F295" s="81"/>
      <c r="G295" s="81"/>
      <c r="H295" s="81">
        <v>0</v>
      </c>
      <c r="I295" s="60">
        <v>304</v>
      </c>
      <c r="J295" s="58" t="s">
        <v>475</v>
      </c>
      <c r="K295" s="61" t="s">
        <v>475</v>
      </c>
      <c r="L295" s="58" t="s">
        <v>477</v>
      </c>
      <c r="M295" s="58" t="s">
        <v>473</v>
      </c>
      <c r="N295" s="58" t="s">
        <v>475</v>
      </c>
      <c r="O295" s="58" t="s">
        <v>475</v>
      </c>
      <c r="P295" s="58" t="s">
        <v>474</v>
      </c>
      <c r="Q295" s="58" t="s">
        <v>474</v>
      </c>
      <c r="R295" s="58" t="s">
        <v>473</v>
      </c>
      <c r="S295" s="58" t="s">
        <v>473</v>
      </c>
      <c r="T295" s="61" t="s">
        <v>473</v>
      </c>
      <c r="U295" s="58" t="s">
        <v>474</v>
      </c>
      <c r="V295" s="58" t="s">
        <v>476</v>
      </c>
      <c r="W295" s="58" t="s">
        <v>474</v>
      </c>
      <c r="X295" s="58" t="s">
        <v>475</v>
      </c>
      <c r="Y295" s="58" t="s">
        <v>476</v>
      </c>
      <c r="Z295" s="58" t="s">
        <v>474</v>
      </c>
      <c r="AA295" s="58" t="s">
        <v>476</v>
      </c>
      <c r="AB295" s="58" t="s">
        <v>476</v>
      </c>
      <c r="AC295" s="58" t="s">
        <v>477</v>
      </c>
      <c r="AD295" s="58" t="s">
        <v>476</v>
      </c>
      <c r="AE295" s="58" t="s">
        <v>475</v>
      </c>
      <c r="AF295" s="58" t="s">
        <v>475</v>
      </c>
      <c r="AG295" s="58" t="s">
        <v>475</v>
      </c>
      <c r="AH295" s="58" t="s">
        <v>473</v>
      </c>
      <c r="AI295" s="58" t="s">
        <v>476</v>
      </c>
      <c r="AJ295" s="58" t="s">
        <v>476</v>
      </c>
      <c r="AK295" s="58" t="s">
        <v>477</v>
      </c>
      <c r="AL295" s="58" t="s">
        <v>474</v>
      </c>
      <c r="AM295" s="58" t="s">
        <v>475</v>
      </c>
      <c r="AN295" s="58" t="s">
        <v>476</v>
      </c>
      <c r="AO295" s="58" t="s">
        <v>475</v>
      </c>
    </row>
    <row r="296" spans="3:41">
      <c r="C296" s="79" t="s">
        <v>767</v>
      </c>
      <c r="D296" s="85">
        <v>20</v>
      </c>
      <c r="E296" s="58">
        <f t="shared" si="4"/>
        <v>114.80501954339999</v>
      </c>
      <c r="F296" s="86">
        <v>1839</v>
      </c>
      <c r="G296" s="86">
        <v>14.6</v>
      </c>
      <c r="H296" s="81">
        <v>0</v>
      </c>
      <c r="I296" s="60" t="s">
        <v>504</v>
      </c>
      <c r="J296" s="58" t="s">
        <v>473</v>
      </c>
      <c r="K296" s="61" t="s">
        <v>473</v>
      </c>
      <c r="L296" s="58" t="s">
        <v>476</v>
      </c>
      <c r="M296" s="58" t="s">
        <v>473</v>
      </c>
      <c r="N296" s="58" t="s">
        <v>473</v>
      </c>
      <c r="O296" s="58" t="s">
        <v>473</v>
      </c>
      <c r="P296" s="58" t="s">
        <v>473</v>
      </c>
      <c r="Q296" s="58" t="s">
        <v>474</v>
      </c>
      <c r="R296" s="58" t="s">
        <v>473</v>
      </c>
      <c r="S296" s="58" t="s">
        <v>474</v>
      </c>
      <c r="T296" s="61" t="s">
        <v>474</v>
      </c>
      <c r="U296" s="58" t="s">
        <v>473</v>
      </c>
      <c r="V296" s="58" t="s">
        <v>475</v>
      </c>
      <c r="W296" s="58" t="s">
        <v>474</v>
      </c>
      <c r="X296" s="58" t="s">
        <v>475</v>
      </c>
      <c r="Y296" s="58" t="s">
        <v>476</v>
      </c>
      <c r="Z296" s="58" t="s">
        <v>476</v>
      </c>
      <c r="AA296" s="58" t="s">
        <v>476</v>
      </c>
      <c r="AB296" s="58" t="s">
        <v>473</v>
      </c>
      <c r="AC296" s="58" t="s">
        <v>473</v>
      </c>
      <c r="AD296" s="58" t="s">
        <v>473</v>
      </c>
      <c r="AE296" s="58" t="s">
        <v>473</v>
      </c>
      <c r="AF296" s="58" t="s">
        <v>474</v>
      </c>
      <c r="AG296" s="58" t="s">
        <v>475</v>
      </c>
      <c r="AH296" s="58" t="s">
        <v>473</v>
      </c>
      <c r="AI296" s="58" t="s">
        <v>475</v>
      </c>
      <c r="AJ296" s="58" t="s">
        <v>476</v>
      </c>
      <c r="AK296" s="58" t="s">
        <v>473</v>
      </c>
      <c r="AL296" s="58" t="s">
        <v>476</v>
      </c>
      <c r="AM296" s="58" t="s">
        <v>474</v>
      </c>
      <c r="AN296" s="58" t="s">
        <v>477</v>
      </c>
      <c r="AO296" s="58" t="s">
        <v>475</v>
      </c>
    </row>
    <row r="297" spans="3:41">
      <c r="C297" s="79" t="s">
        <v>768</v>
      </c>
      <c r="D297" s="80"/>
      <c r="E297" s="58">
        <f t="shared" si="4"/>
        <v>0</v>
      </c>
      <c r="F297" s="81"/>
      <c r="G297" s="81"/>
      <c r="H297" s="81">
        <v>0</v>
      </c>
      <c r="I297" s="60" t="s">
        <v>504</v>
      </c>
      <c r="J297" s="58" t="s">
        <v>477</v>
      </c>
      <c r="K297" s="61" t="s">
        <v>477</v>
      </c>
      <c r="L297" s="58" t="s">
        <v>474</v>
      </c>
      <c r="M297" s="58" t="s">
        <v>477</v>
      </c>
      <c r="N297" s="58" t="s">
        <v>477</v>
      </c>
      <c r="O297" s="58" t="s">
        <v>476</v>
      </c>
      <c r="P297" s="58" t="s">
        <v>474</v>
      </c>
      <c r="Q297" s="58" t="s">
        <v>473</v>
      </c>
      <c r="R297" s="58" t="s">
        <v>476</v>
      </c>
      <c r="S297" s="58" t="s">
        <v>473</v>
      </c>
      <c r="T297" s="61" t="s">
        <v>473</v>
      </c>
      <c r="U297" s="58" t="s">
        <v>475</v>
      </c>
      <c r="V297" s="58" t="s">
        <v>474</v>
      </c>
      <c r="W297" s="58" t="s">
        <v>473</v>
      </c>
      <c r="X297" s="58" t="s">
        <v>475</v>
      </c>
      <c r="Y297" s="58" t="s">
        <v>475</v>
      </c>
      <c r="Z297" s="58" t="s">
        <v>473</v>
      </c>
      <c r="AA297" s="58" t="s">
        <v>476</v>
      </c>
      <c r="AB297" s="58" t="s">
        <v>473</v>
      </c>
      <c r="AC297" s="58" t="s">
        <v>473</v>
      </c>
      <c r="AD297" s="58" t="s">
        <v>474</v>
      </c>
      <c r="AE297" s="58" t="s">
        <v>477</v>
      </c>
      <c r="AF297" s="58" t="s">
        <v>473</v>
      </c>
      <c r="AG297" s="58" t="s">
        <v>475</v>
      </c>
      <c r="AH297" s="58" t="s">
        <v>473</v>
      </c>
      <c r="AI297" s="58" t="s">
        <v>475</v>
      </c>
      <c r="AJ297" s="58" t="s">
        <v>476</v>
      </c>
      <c r="AK297" s="58" t="s">
        <v>473</v>
      </c>
      <c r="AL297" s="58" t="s">
        <v>476</v>
      </c>
      <c r="AM297" s="58" t="s">
        <v>473</v>
      </c>
      <c r="AN297" s="58" t="s">
        <v>473</v>
      </c>
      <c r="AO297" s="58" t="s">
        <v>476</v>
      </c>
    </row>
    <row r="298" spans="3:41">
      <c r="C298" s="79" t="s">
        <v>769</v>
      </c>
      <c r="D298" s="80"/>
      <c r="E298" s="58">
        <f t="shared" si="4"/>
        <v>0</v>
      </c>
      <c r="F298" s="81"/>
      <c r="G298" s="81"/>
      <c r="H298" s="81">
        <v>0</v>
      </c>
      <c r="I298" s="60" t="s">
        <v>504</v>
      </c>
      <c r="J298" s="58" t="s">
        <v>473</v>
      </c>
      <c r="K298" s="61" t="s">
        <v>473</v>
      </c>
      <c r="L298" s="58" t="s">
        <v>473</v>
      </c>
      <c r="M298" s="58" t="s">
        <v>473</v>
      </c>
      <c r="N298" s="58" t="s">
        <v>473</v>
      </c>
      <c r="O298" s="58" t="s">
        <v>475</v>
      </c>
      <c r="P298" s="58" t="s">
        <v>474</v>
      </c>
      <c r="Q298" s="58" t="s">
        <v>476</v>
      </c>
      <c r="R298" s="58" t="s">
        <v>473</v>
      </c>
      <c r="S298" s="58" t="s">
        <v>476</v>
      </c>
      <c r="T298" s="61" t="s">
        <v>476</v>
      </c>
      <c r="U298" s="58" t="s">
        <v>473</v>
      </c>
      <c r="V298" s="58" t="s">
        <v>475</v>
      </c>
      <c r="W298" s="58" t="s">
        <v>474</v>
      </c>
      <c r="X298" s="58" t="s">
        <v>475</v>
      </c>
      <c r="Y298" s="58" t="s">
        <v>475</v>
      </c>
      <c r="Z298" s="58" t="s">
        <v>476</v>
      </c>
      <c r="AA298" s="58" t="s">
        <v>476</v>
      </c>
      <c r="AB298" s="58" t="s">
        <v>473</v>
      </c>
      <c r="AC298" s="58" t="s">
        <v>474</v>
      </c>
      <c r="AD298" s="58" t="s">
        <v>475</v>
      </c>
      <c r="AE298" s="58" t="s">
        <v>473</v>
      </c>
      <c r="AF298" s="58" t="s">
        <v>474</v>
      </c>
      <c r="AG298" s="58" t="s">
        <v>475</v>
      </c>
      <c r="AH298" s="58" t="s">
        <v>473</v>
      </c>
      <c r="AI298" s="58" t="s">
        <v>475</v>
      </c>
      <c r="AJ298" s="58" t="s">
        <v>477</v>
      </c>
      <c r="AK298" s="58" t="s">
        <v>476</v>
      </c>
      <c r="AL298" s="58" t="s">
        <v>474</v>
      </c>
      <c r="AM298" s="58" t="s">
        <v>474</v>
      </c>
      <c r="AN298" s="58" t="s">
        <v>477</v>
      </c>
      <c r="AO298" s="58" t="s">
        <v>475</v>
      </c>
    </row>
    <row r="299" spans="3:41">
      <c r="C299" s="79" t="s">
        <v>770</v>
      </c>
      <c r="D299" s="80"/>
      <c r="E299" s="58">
        <f t="shared" si="4"/>
        <v>0</v>
      </c>
      <c r="F299" s="81"/>
      <c r="G299" s="81"/>
      <c r="H299" s="81">
        <v>0</v>
      </c>
      <c r="I299" s="60">
        <v>304</v>
      </c>
      <c r="J299" s="58" t="s">
        <v>473</v>
      </c>
      <c r="K299" s="61" t="s">
        <v>475</v>
      </c>
      <c r="L299" s="58" t="s">
        <v>475</v>
      </c>
      <c r="M299" s="58" t="s">
        <v>475</v>
      </c>
      <c r="N299" s="58" t="s">
        <v>475</v>
      </c>
      <c r="O299" s="58" t="s">
        <v>473</v>
      </c>
      <c r="P299" s="58" t="s">
        <v>473</v>
      </c>
      <c r="Q299" s="58" t="s">
        <v>473</v>
      </c>
      <c r="R299" s="58" t="s">
        <v>473</v>
      </c>
      <c r="S299" s="58" t="s">
        <v>473</v>
      </c>
      <c r="T299" s="61" t="s">
        <v>473</v>
      </c>
      <c r="U299" s="58" t="s">
        <v>473</v>
      </c>
      <c r="V299" s="58" t="s">
        <v>475</v>
      </c>
      <c r="W299" s="58" t="s">
        <v>473</v>
      </c>
      <c r="X299" s="58" t="s">
        <v>475</v>
      </c>
      <c r="Y299" s="58" t="s">
        <v>473</v>
      </c>
      <c r="Z299" s="58" t="s">
        <v>473</v>
      </c>
      <c r="AA299" s="58" t="s">
        <v>473</v>
      </c>
      <c r="AB299" s="58" t="s">
        <v>473</v>
      </c>
      <c r="AC299" s="58" t="s">
        <v>473</v>
      </c>
      <c r="AD299" s="58" t="s">
        <v>473</v>
      </c>
      <c r="AE299" s="58" t="s">
        <v>473</v>
      </c>
      <c r="AF299" s="58" t="s">
        <v>473</v>
      </c>
      <c r="AG299" s="58" t="s">
        <v>475</v>
      </c>
      <c r="AH299" s="58" t="s">
        <v>473</v>
      </c>
      <c r="AI299" s="58" t="s">
        <v>473</v>
      </c>
      <c r="AJ299" s="58" t="s">
        <v>473</v>
      </c>
      <c r="AK299" s="58" t="s">
        <v>473</v>
      </c>
      <c r="AL299" s="58" t="s">
        <v>473</v>
      </c>
      <c r="AM299" s="58" t="s">
        <v>473</v>
      </c>
      <c r="AN299" s="58" t="s">
        <v>473</v>
      </c>
      <c r="AO299" s="58" t="s">
        <v>475</v>
      </c>
    </row>
    <row r="300" spans="3:41">
      <c r="C300" s="79" t="s">
        <v>771</v>
      </c>
      <c r="D300" s="80"/>
      <c r="E300" s="58">
        <f t="shared" si="4"/>
        <v>0</v>
      </c>
      <c r="F300" s="81"/>
      <c r="G300" s="81"/>
      <c r="H300" s="81">
        <v>0</v>
      </c>
      <c r="I300" s="60">
        <v>304</v>
      </c>
      <c r="J300" s="58" t="s">
        <v>473</v>
      </c>
      <c r="K300" s="61" t="s">
        <v>475</v>
      </c>
      <c r="L300" s="58" t="s">
        <v>475</v>
      </c>
      <c r="M300" s="58" t="s">
        <v>473</v>
      </c>
      <c r="N300" s="58" t="s">
        <v>475</v>
      </c>
      <c r="O300" s="58" t="s">
        <v>473</v>
      </c>
      <c r="P300" s="58" t="s">
        <v>473</v>
      </c>
      <c r="Q300" s="58" t="s">
        <v>476</v>
      </c>
      <c r="R300" s="58" t="s">
        <v>473</v>
      </c>
      <c r="S300" s="58" t="s">
        <v>473</v>
      </c>
      <c r="T300" s="61" t="s">
        <v>473</v>
      </c>
      <c r="U300" s="58" t="s">
        <v>473</v>
      </c>
      <c r="V300" s="58" t="s">
        <v>475</v>
      </c>
      <c r="W300" s="58" t="s">
        <v>473</v>
      </c>
      <c r="X300" s="58" t="s">
        <v>473</v>
      </c>
      <c r="Y300" s="58" t="s">
        <v>475</v>
      </c>
      <c r="Z300" s="58" t="s">
        <v>475</v>
      </c>
      <c r="AA300" s="58" t="s">
        <v>475</v>
      </c>
      <c r="AB300" s="58" t="s">
        <v>474</v>
      </c>
      <c r="AC300" s="58" t="s">
        <v>473</v>
      </c>
      <c r="AD300" s="58" t="s">
        <v>475</v>
      </c>
      <c r="AE300" s="58" t="s">
        <v>473</v>
      </c>
      <c r="AF300" s="58" t="s">
        <v>475</v>
      </c>
      <c r="AG300" s="58" t="s">
        <v>475</v>
      </c>
      <c r="AH300" s="58" t="s">
        <v>475</v>
      </c>
      <c r="AI300" s="58" t="s">
        <v>475</v>
      </c>
      <c r="AJ300" s="58" t="s">
        <v>475</v>
      </c>
      <c r="AK300" s="58" t="s">
        <v>473</v>
      </c>
      <c r="AL300" s="58" t="s">
        <v>474</v>
      </c>
      <c r="AM300" s="58" t="s">
        <v>473</v>
      </c>
      <c r="AN300" s="58" t="s">
        <v>475</v>
      </c>
      <c r="AO300" s="58" t="s">
        <v>475</v>
      </c>
    </row>
    <row r="301" spans="3:41">
      <c r="C301" s="79" t="s">
        <v>772</v>
      </c>
      <c r="D301" s="80"/>
      <c r="E301" s="58">
        <f t="shared" si="4"/>
        <v>0</v>
      </c>
      <c r="F301" s="81"/>
      <c r="G301" s="81"/>
      <c r="H301" s="81">
        <v>0</v>
      </c>
      <c r="I301" s="60">
        <v>304</v>
      </c>
      <c r="J301" s="58" t="s">
        <v>474</v>
      </c>
      <c r="K301" s="61" t="s">
        <v>475</v>
      </c>
      <c r="L301" s="58" t="s">
        <v>475</v>
      </c>
      <c r="M301" s="58" t="s">
        <v>475</v>
      </c>
      <c r="N301" s="58" t="s">
        <v>477</v>
      </c>
      <c r="O301" s="58" t="s">
        <v>473</v>
      </c>
      <c r="P301" s="58" t="s">
        <v>473</v>
      </c>
      <c r="Q301" s="58" t="s">
        <v>473</v>
      </c>
      <c r="R301" s="58" t="s">
        <v>473</v>
      </c>
      <c r="S301" s="58" t="s">
        <v>473</v>
      </c>
      <c r="T301" s="61" t="s">
        <v>473</v>
      </c>
      <c r="U301" s="58" t="s">
        <v>473</v>
      </c>
      <c r="V301" s="58" t="s">
        <v>473</v>
      </c>
      <c r="W301" s="58" t="s">
        <v>473</v>
      </c>
      <c r="X301" s="58" t="s">
        <v>473</v>
      </c>
      <c r="Y301" s="58" t="s">
        <v>475</v>
      </c>
      <c r="Z301" s="58" t="s">
        <v>475</v>
      </c>
      <c r="AA301" s="58" t="s">
        <v>475</v>
      </c>
      <c r="AB301" s="58" t="s">
        <v>473</v>
      </c>
      <c r="AC301" s="58" t="s">
        <v>477</v>
      </c>
      <c r="AD301" s="58" t="s">
        <v>473</v>
      </c>
      <c r="AE301" s="58" t="s">
        <v>473</v>
      </c>
      <c r="AF301" s="58" t="s">
        <v>475</v>
      </c>
      <c r="AG301" s="58" t="s">
        <v>475</v>
      </c>
      <c r="AH301" s="58" t="s">
        <v>473</v>
      </c>
      <c r="AI301" s="58" t="s">
        <v>475</v>
      </c>
      <c r="AJ301" s="58" t="s">
        <v>475</v>
      </c>
      <c r="AK301" s="58" t="s">
        <v>473</v>
      </c>
      <c r="AL301" s="58" t="s">
        <v>473</v>
      </c>
      <c r="AM301" s="58" t="s">
        <v>473</v>
      </c>
      <c r="AN301" s="58" t="s">
        <v>473</v>
      </c>
      <c r="AO301" s="58" t="s">
        <v>475</v>
      </c>
    </row>
    <row r="302" spans="3:41">
      <c r="C302" s="79" t="s">
        <v>773</v>
      </c>
      <c r="D302" s="80"/>
      <c r="E302" s="58">
        <f t="shared" si="4"/>
        <v>0</v>
      </c>
      <c r="F302" s="81"/>
      <c r="G302" s="81"/>
      <c r="H302" s="81">
        <v>0</v>
      </c>
      <c r="I302" s="60">
        <v>304</v>
      </c>
      <c r="J302" s="58" t="s">
        <v>473</v>
      </c>
      <c r="K302" s="61" t="s">
        <v>475</v>
      </c>
      <c r="L302" s="58" t="s">
        <v>475</v>
      </c>
      <c r="M302" s="58" t="s">
        <v>473</v>
      </c>
      <c r="N302" s="58" t="s">
        <v>477</v>
      </c>
      <c r="O302" s="58" t="s">
        <v>475</v>
      </c>
      <c r="P302" s="58" t="s">
        <v>474</v>
      </c>
      <c r="Q302" s="58" t="s">
        <v>474</v>
      </c>
      <c r="R302" s="58" t="s">
        <v>473</v>
      </c>
      <c r="S302" s="58" t="s">
        <v>477</v>
      </c>
      <c r="T302" s="61" t="s">
        <v>477</v>
      </c>
      <c r="U302" s="58" t="s">
        <v>475</v>
      </c>
      <c r="V302" s="58" t="s">
        <v>475</v>
      </c>
      <c r="W302" s="58" t="s">
        <v>474</v>
      </c>
      <c r="X302" s="58" t="s">
        <v>475</v>
      </c>
      <c r="Y302" s="58" t="s">
        <v>475</v>
      </c>
      <c r="Z302" s="58" t="s">
        <v>474</v>
      </c>
      <c r="AA302" s="58" t="s">
        <v>476</v>
      </c>
      <c r="AB302" s="58" t="s">
        <v>473</v>
      </c>
      <c r="AC302" s="58" t="s">
        <v>474</v>
      </c>
      <c r="AD302" s="58" t="s">
        <v>475</v>
      </c>
      <c r="AE302" s="58" t="s">
        <v>473</v>
      </c>
      <c r="AF302" s="58" t="s">
        <v>475</v>
      </c>
      <c r="AG302" s="58" t="s">
        <v>475</v>
      </c>
      <c r="AH302" s="58" t="s">
        <v>475</v>
      </c>
      <c r="AI302" s="58" t="s">
        <v>475</v>
      </c>
      <c r="AJ302" s="58" t="s">
        <v>476</v>
      </c>
      <c r="AK302" s="58" t="s">
        <v>477</v>
      </c>
      <c r="AL302" s="58" t="s">
        <v>475</v>
      </c>
      <c r="AM302" s="58" t="s">
        <v>475</v>
      </c>
      <c r="AN302" s="58" t="s">
        <v>475</v>
      </c>
      <c r="AO302" s="58" t="s">
        <v>475</v>
      </c>
    </row>
    <row r="303" spans="3:41">
      <c r="C303" s="79" t="s">
        <v>774</v>
      </c>
      <c r="D303" s="80"/>
      <c r="E303" s="58">
        <f t="shared" si="4"/>
        <v>0</v>
      </c>
      <c r="F303" s="81"/>
      <c r="G303" s="81"/>
      <c r="H303" s="81">
        <v>0</v>
      </c>
      <c r="I303" s="60">
        <v>304</v>
      </c>
      <c r="J303" s="58" t="s">
        <v>474</v>
      </c>
      <c r="K303" s="61" t="s">
        <v>475</v>
      </c>
      <c r="L303" s="58" t="s">
        <v>474</v>
      </c>
      <c r="M303" s="58" t="s">
        <v>474</v>
      </c>
      <c r="N303" s="58" t="s">
        <v>477</v>
      </c>
      <c r="O303" s="58" t="s">
        <v>475</v>
      </c>
      <c r="P303" s="58" t="s">
        <v>475</v>
      </c>
      <c r="Q303" s="58" t="s">
        <v>475</v>
      </c>
      <c r="R303" s="58" t="s">
        <v>473</v>
      </c>
      <c r="S303" s="58" t="s">
        <v>473</v>
      </c>
      <c r="T303" s="61" t="s">
        <v>473</v>
      </c>
      <c r="U303" s="58" t="s">
        <v>473</v>
      </c>
      <c r="V303" s="58" t="s">
        <v>475</v>
      </c>
      <c r="W303" s="58" t="s">
        <v>474</v>
      </c>
      <c r="X303" s="58" t="s">
        <v>475</v>
      </c>
      <c r="Y303" s="58" t="s">
        <v>473</v>
      </c>
      <c r="Z303" s="58" t="s">
        <v>474</v>
      </c>
      <c r="AA303" s="58" t="s">
        <v>473</v>
      </c>
      <c r="AB303" s="58" t="s">
        <v>473</v>
      </c>
      <c r="AC303" s="58" t="s">
        <v>473</v>
      </c>
      <c r="AD303" s="58" t="s">
        <v>475</v>
      </c>
      <c r="AE303" s="58" t="s">
        <v>473</v>
      </c>
      <c r="AF303" s="58" t="s">
        <v>475</v>
      </c>
      <c r="AG303" s="58" t="s">
        <v>475</v>
      </c>
      <c r="AH303" s="58" t="s">
        <v>473</v>
      </c>
      <c r="AI303" s="58" t="s">
        <v>475</v>
      </c>
      <c r="AJ303" s="58" t="s">
        <v>477</v>
      </c>
      <c r="AK303" s="58" t="s">
        <v>473</v>
      </c>
      <c r="AL303" s="58" t="s">
        <v>473</v>
      </c>
      <c r="AM303" s="58" t="s">
        <v>473</v>
      </c>
      <c r="AN303" s="58" t="s">
        <v>473</v>
      </c>
      <c r="AO303" s="58" t="s">
        <v>475</v>
      </c>
    </row>
    <row r="304" spans="3:41">
      <c r="C304" s="79" t="s">
        <v>775</v>
      </c>
      <c r="D304" s="80">
        <v>20</v>
      </c>
      <c r="E304" s="58">
        <f t="shared" si="4"/>
        <v>99.447741235799995</v>
      </c>
      <c r="F304" s="81">
        <v>1593</v>
      </c>
      <c r="G304" s="81">
        <v>1.1000000000000001</v>
      </c>
      <c r="H304" s="81">
        <v>0</v>
      </c>
      <c r="I304" s="60" t="s">
        <v>504</v>
      </c>
      <c r="J304" s="58" t="s">
        <v>473</v>
      </c>
      <c r="K304" s="61" t="s">
        <v>473</v>
      </c>
      <c r="L304" s="58" t="s">
        <v>475</v>
      </c>
      <c r="M304" s="58" t="s">
        <v>473</v>
      </c>
      <c r="N304" s="58" t="s">
        <v>473</v>
      </c>
      <c r="O304" s="58" t="s">
        <v>475</v>
      </c>
      <c r="P304" s="58" t="s">
        <v>474</v>
      </c>
      <c r="Q304" s="58" t="s">
        <v>475</v>
      </c>
      <c r="R304" s="58" t="s">
        <v>477</v>
      </c>
      <c r="S304" s="58" t="s">
        <v>476</v>
      </c>
      <c r="T304" s="61" t="s">
        <v>476</v>
      </c>
      <c r="U304" s="58" t="s">
        <v>475</v>
      </c>
      <c r="V304" s="58" t="s">
        <v>475</v>
      </c>
      <c r="W304" s="58" t="s">
        <v>474</v>
      </c>
      <c r="X304" s="58" t="s">
        <v>475</v>
      </c>
      <c r="Y304" s="58" t="s">
        <v>475</v>
      </c>
      <c r="Z304" s="58" t="s">
        <v>474</v>
      </c>
      <c r="AA304" s="58" t="s">
        <v>475</v>
      </c>
      <c r="AB304" s="58" t="s">
        <v>473</v>
      </c>
      <c r="AC304" s="58" t="s">
        <v>474</v>
      </c>
      <c r="AD304" s="58" t="s">
        <v>475</v>
      </c>
      <c r="AE304" s="58" t="s">
        <v>473</v>
      </c>
      <c r="AF304" s="58" t="s">
        <v>475</v>
      </c>
      <c r="AG304" s="58" t="s">
        <v>475</v>
      </c>
      <c r="AH304" s="58" t="s">
        <v>473</v>
      </c>
      <c r="AI304" s="58" t="s">
        <v>475</v>
      </c>
      <c r="AJ304" s="58" t="s">
        <v>476</v>
      </c>
      <c r="AK304" s="58" t="s">
        <v>477</v>
      </c>
      <c r="AL304" s="58" t="s">
        <v>475</v>
      </c>
      <c r="AM304" s="58" t="s">
        <v>473</v>
      </c>
      <c r="AN304" s="58" t="s">
        <v>475</v>
      </c>
      <c r="AO304" s="58" t="s">
        <v>475</v>
      </c>
    </row>
    <row r="305" spans="3:41">
      <c r="C305" s="79" t="s">
        <v>776</v>
      </c>
      <c r="D305" s="66">
        <v>20</v>
      </c>
      <c r="E305" s="58">
        <f t="shared" si="4"/>
        <v>55.436029012799999</v>
      </c>
      <c r="F305" s="66">
        <v>888</v>
      </c>
      <c r="G305" s="66"/>
      <c r="H305" s="81">
        <v>0</v>
      </c>
      <c r="I305" s="59" t="s">
        <v>430</v>
      </c>
      <c r="J305" s="58" t="s">
        <v>473</v>
      </c>
      <c r="K305" s="61" t="s">
        <v>475</v>
      </c>
      <c r="L305" s="58" t="s">
        <v>475</v>
      </c>
      <c r="M305" s="58" t="s">
        <v>473</v>
      </c>
      <c r="N305" s="58" t="s">
        <v>476</v>
      </c>
      <c r="O305" s="58" t="s">
        <v>475</v>
      </c>
      <c r="P305" s="58" t="s">
        <v>475</v>
      </c>
      <c r="Q305" s="58" t="s">
        <v>473</v>
      </c>
      <c r="R305" s="58" t="s">
        <v>473</v>
      </c>
      <c r="S305" s="58" t="s">
        <v>473</v>
      </c>
      <c r="T305" s="61" t="s">
        <v>473</v>
      </c>
      <c r="U305" s="58" t="s">
        <v>473</v>
      </c>
      <c r="V305" s="58" t="s">
        <v>476</v>
      </c>
      <c r="W305" s="58" t="s">
        <v>473</v>
      </c>
      <c r="X305" s="58" t="s">
        <v>475</v>
      </c>
      <c r="Y305" s="58" t="s">
        <v>476</v>
      </c>
      <c r="Z305" s="58" t="s">
        <v>475</v>
      </c>
      <c r="AA305" s="58" t="s">
        <v>475</v>
      </c>
      <c r="AB305" s="58" t="s">
        <v>473</v>
      </c>
      <c r="AC305" s="58" t="s">
        <v>473</v>
      </c>
      <c r="AD305" s="58" t="s">
        <v>475</v>
      </c>
      <c r="AE305" s="58" t="s">
        <v>473</v>
      </c>
      <c r="AF305" s="58" t="s">
        <v>475</v>
      </c>
      <c r="AG305" s="58" t="s">
        <v>475</v>
      </c>
      <c r="AH305" s="58" t="s">
        <v>473</v>
      </c>
      <c r="AI305" s="58" t="s">
        <v>475</v>
      </c>
      <c r="AJ305" s="58" t="s">
        <v>476</v>
      </c>
      <c r="AK305" s="58" t="s">
        <v>473</v>
      </c>
      <c r="AL305" s="58" t="s">
        <v>473</v>
      </c>
      <c r="AM305" s="58" t="s">
        <v>476</v>
      </c>
      <c r="AN305" s="58" t="s">
        <v>476</v>
      </c>
      <c r="AO305" s="58" t="s">
        <v>475</v>
      </c>
    </row>
    <row r="306" spans="3:41">
      <c r="C306" s="65" t="s">
        <v>777</v>
      </c>
      <c r="D306" s="66">
        <v>20</v>
      </c>
      <c r="E306" s="58">
        <f t="shared" si="4"/>
        <v>54.125041840199998</v>
      </c>
      <c r="F306" s="66">
        <v>867</v>
      </c>
      <c r="G306" s="66"/>
      <c r="H306" s="81">
        <v>0</v>
      </c>
      <c r="I306" s="59" t="s">
        <v>430</v>
      </c>
      <c r="J306" s="58" t="s">
        <v>475</v>
      </c>
      <c r="K306" s="61" t="s">
        <v>475</v>
      </c>
      <c r="L306" s="58" t="s">
        <v>475</v>
      </c>
      <c r="M306" s="58" t="s">
        <v>473</v>
      </c>
      <c r="N306" s="58" t="s">
        <v>475</v>
      </c>
      <c r="O306" s="58" t="s">
        <v>473</v>
      </c>
      <c r="P306" s="58" t="s">
        <v>473</v>
      </c>
      <c r="Q306" s="58" t="s">
        <v>476</v>
      </c>
      <c r="R306" s="58" t="s">
        <v>473</v>
      </c>
      <c r="S306" s="58" t="s">
        <v>476</v>
      </c>
      <c r="T306" s="61" t="s">
        <v>475</v>
      </c>
      <c r="U306" s="58" t="s">
        <v>476</v>
      </c>
      <c r="V306" s="58" t="s">
        <v>476</v>
      </c>
      <c r="W306" s="58" t="s">
        <v>473</v>
      </c>
      <c r="X306" s="58" t="s">
        <v>475</v>
      </c>
      <c r="Y306" s="58" t="s">
        <v>476</v>
      </c>
      <c r="Z306" s="58" t="s">
        <v>475</v>
      </c>
      <c r="AA306" s="58" t="s">
        <v>475</v>
      </c>
      <c r="AB306" s="58" t="s">
        <v>473</v>
      </c>
      <c r="AC306" s="58" t="s">
        <v>476</v>
      </c>
      <c r="AD306" s="58" t="s">
        <v>477</v>
      </c>
      <c r="AE306" s="58" t="s">
        <v>475</v>
      </c>
      <c r="AF306" s="58" t="s">
        <v>475</v>
      </c>
      <c r="AG306" s="58" t="s">
        <v>475</v>
      </c>
      <c r="AH306" s="58" t="s">
        <v>473</v>
      </c>
      <c r="AI306" s="58" t="s">
        <v>476</v>
      </c>
      <c r="AJ306" s="58" t="s">
        <v>476</v>
      </c>
      <c r="AK306" s="58" t="s">
        <v>473</v>
      </c>
      <c r="AL306" s="58" t="s">
        <v>476</v>
      </c>
      <c r="AM306" s="58" t="s">
        <v>474</v>
      </c>
      <c r="AN306" s="58" t="s">
        <v>476</v>
      </c>
      <c r="AO306" s="58" t="s">
        <v>475</v>
      </c>
    </row>
    <row r="307" spans="3:41">
      <c r="C307" s="79" t="s">
        <v>778</v>
      </c>
      <c r="D307" s="80"/>
      <c r="E307" s="58">
        <f t="shared" si="4"/>
        <v>0</v>
      </c>
      <c r="F307" s="81"/>
      <c r="G307" s="81"/>
      <c r="H307" s="81">
        <v>0</v>
      </c>
      <c r="I307" s="60">
        <v>304</v>
      </c>
      <c r="J307" s="58" t="s">
        <v>475</v>
      </c>
      <c r="K307" s="61" t="s">
        <v>475</v>
      </c>
      <c r="L307" s="58" t="s">
        <v>475</v>
      </c>
      <c r="M307" s="58" t="s">
        <v>473</v>
      </c>
      <c r="N307" s="58" t="s">
        <v>475</v>
      </c>
      <c r="O307" s="58" t="s">
        <v>475</v>
      </c>
      <c r="P307" s="58" t="s">
        <v>475</v>
      </c>
      <c r="Q307" s="58" t="s">
        <v>475</v>
      </c>
      <c r="R307" s="58" t="s">
        <v>475</v>
      </c>
      <c r="S307" s="58" t="s">
        <v>475</v>
      </c>
      <c r="T307" s="61" t="s">
        <v>475</v>
      </c>
      <c r="U307" s="58" t="s">
        <v>475</v>
      </c>
      <c r="V307" s="58" t="s">
        <v>476</v>
      </c>
      <c r="W307" s="58" t="s">
        <v>476</v>
      </c>
      <c r="X307" s="58" t="s">
        <v>475</v>
      </c>
      <c r="Y307" s="58" t="s">
        <v>476</v>
      </c>
      <c r="Z307" s="58" t="s">
        <v>475</v>
      </c>
      <c r="AA307" s="58" t="s">
        <v>475</v>
      </c>
      <c r="AB307" s="58" t="s">
        <v>476</v>
      </c>
      <c r="AC307" s="58" t="s">
        <v>476</v>
      </c>
      <c r="AD307" s="58" t="s">
        <v>476</v>
      </c>
      <c r="AE307" s="58" t="s">
        <v>475</v>
      </c>
      <c r="AF307" s="58" t="s">
        <v>475</v>
      </c>
      <c r="AG307" s="58" t="s">
        <v>475</v>
      </c>
      <c r="AH307" s="58" t="s">
        <v>475</v>
      </c>
      <c r="AI307" s="58" t="s">
        <v>477</v>
      </c>
      <c r="AJ307" s="58" t="s">
        <v>476</v>
      </c>
      <c r="AK307" s="58" t="s">
        <v>476</v>
      </c>
      <c r="AL307" s="58" t="s">
        <v>476</v>
      </c>
      <c r="AM307" s="58" t="s">
        <v>476</v>
      </c>
      <c r="AN307" s="58" t="s">
        <v>476</v>
      </c>
      <c r="AO307" s="58" t="s">
        <v>475</v>
      </c>
    </row>
    <row r="308" spans="3:41">
      <c r="C308" s="79" t="s">
        <v>779</v>
      </c>
      <c r="D308" s="80"/>
      <c r="E308" s="58">
        <f t="shared" si="4"/>
        <v>0</v>
      </c>
      <c r="F308" s="81"/>
      <c r="G308" s="81"/>
      <c r="H308" s="81">
        <v>0</v>
      </c>
      <c r="I308" s="60">
        <v>316</v>
      </c>
      <c r="J308" s="58" t="s">
        <v>473</v>
      </c>
      <c r="K308" s="61" t="s">
        <v>477</v>
      </c>
      <c r="L308" s="58" t="s">
        <v>475</v>
      </c>
      <c r="M308" s="58" t="s">
        <v>473</v>
      </c>
      <c r="N308" s="58" t="s">
        <v>477</v>
      </c>
      <c r="O308" s="58" t="s">
        <v>473</v>
      </c>
      <c r="P308" s="58" t="s">
        <v>473</v>
      </c>
      <c r="Q308" s="58" t="s">
        <v>477</v>
      </c>
      <c r="R308" s="58" t="s">
        <v>473</v>
      </c>
      <c r="S308" s="58" t="s">
        <v>477</v>
      </c>
      <c r="T308" s="61" t="s">
        <v>477</v>
      </c>
      <c r="U308" s="58" t="s">
        <v>473</v>
      </c>
      <c r="V308" s="58" t="s">
        <v>473</v>
      </c>
      <c r="W308" s="58" t="s">
        <v>473</v>
      </c>
      <c r="X308" s="58" t="s">
        <v>475</v>
      </c>
      <c r="Y308" s="58" t="s">
        <v>475</v>
      </c>
      <c r="Z308" s="58" t="s">
        <v>474</v>
      </c>
      <c r="AA308" s="58" t="s">
        <v>475</v>
      </c>
      <c r="AB308" s="58" t="s">
        <v>474</v>
      </c>
      <c r="AC308" s="58" t="s">
        <v>473</v>
      </c>
      <c r="AD308" s="58" t="s">
        <v>475</v>
      </c>
      <c r="AE308" s="58" t="s">
        <v>475</v>
      </c>
      <c r="AF308" s="58" t="s">
        <v>475</v>
      </c>
      <c r="AG308" s="58" t="s">
        <v>475</v>
      </c>
      <c r="AH308" s="58" t="s">
        <v>473</v>
      </c>
      <c r="AI308" s="58" t="s">
        <v>475</v>
      </c>
      <c r="AJ308" s="58" t="s">
        <v>475</v>
      </c>
      <c r="AK308" s="58" t="s">
        <v>473</v>
      </c>
      <c r="AL308" s="58" t="s">
        <v>475</v>
      </c>
      <c r="AM308" s="58" t="s">
        <v>473</v>
      </c>
      <c r="AN308" s="58" t="s">
        <v>473</v>
      </c>
      <c r="AO308" s="58" t="s">
        <v>475</v>
      </c>
    </row>
    <row r="309" spans="3:41">
      <c r="C309" s="82" t="s">
        <v>780</v>
      </c>
      <c r="D309" s="80">
        <v>20</v>
      </c>
      <c r="E309" s="58">
        <f t="shared" si="4"/>
        <v>91.332106357800001</v>
      </c>
      <c r="F309" s="81">
        <v>1463</v>
      </c>
      <c r="G309" s="81">
        <v>0.96</v>
      </c>
      <c r="H309" s="81">
        <v>0</v>
      </c>
      <c r="I309" s="60">
        <v>304</v>
      </c>
      <c r="J309" s="58" t="s">
        <v>474</v>
      </c>
      <c r="K309" s="61" t="s">
        <v>475</v>
      </c>
      <c r="L309" s="58" t="s">
        <v>475</v>
      </c>
      <c r="M309" s="58" t="s">
        <v>473</v>
      </c>
      <c r="N309" s="58" t="s">
        <v>474</v>
      </c>
      <c r="O309" s="58" t="s">
        <v>475</v>
      </c>
      <c r="P309" s="58" t="s">
        <v>475</v>
      </c>
      <c r="Q309" s="58" t="s">
        <v>477</v>
      </c>
      <c r="R309" s="58" t="s">
        <v>473</v>
      </c>
      <c r="S309" s="58" t="s">
        <v>477</v>
      </c>
      <c r="T309" s="61" t="s">
        <v>473</v>
      </c>
      <c r="U309" s="58" t="s">
        <v>473</v>
      </c>
      <c r="V309" s="58" t="s">
        <v>473</v>
      </c>
      <c r="W309" s="58" t="s">
        <v>473</v>
      </c>
      <c r="X309" s="58" t="s">
        <v>475</v>
      </c>
      <c r="Y309" s="58" t="s">
        <v>476</v>
      </c>
      <c r="Z309" s="58" t="s">
        <v>475</v>
      </c>
      <c r="AA309" s="58" t="s">
        <v>473</v>
      </c>
      <c r="AB309" s="58" t="s">
        <v>473</v>
      </c>
      <c r="AC309" s="58" t="s">
        <v>473</v>
      </c>
      <c r="AD309" s="58" t="s">
        <v>473</v>
      </c>
      <c r="AE309" s="58" t="s">
        <v>473</v>
      </c>
      <c r="AF309" s="58" t="s">
        <v>475</v>
      </c>
      <c r="AG309" s="58" t="s">
        <v>475</v>
      </c>
      <c r="AH309" s="58" t="s">
        <v>473</v>
      </c>
      <c r="AI309" s="58" t="s">
        <v>475</v>
      </c>
      <c r="AJ309" s="58" t="s">
        <v>476</v>
      </c>
      <c r="AK309" s="58" t="s">
        <v>476</v>
      </c>
      <c r="AL309" s="58" t="s">
        <v>476</v>
      </c>
      <c r="AM309" s="58" t="s">
        <v>476</v>
      </c>
      <c r="AN309" s="58" t="s">
        <v>476</v>
      </c>
      <c r="AO309" s="58" t="s">
        <v>475</v>
      </c>
    </row>
    <row r="310" spans="3:41">
      <c r="C310" s="79" t="s">
        <v>781</v>
      </c>
      <c r="D310" s="80"/>
      <c r="E310" s="58">
        <f t="shared" si="4"/>
        <v>0</v>
      </c>
      <c r="F310" s="81"/>
      <c r="G310" s="81"/>
      <c r="H310" s="81">
        <v>0</v>
      </c>
      <c r="I310" s="60">
        <v>316</v>
      </c>
      <c r="J310" s="58" t="s">
        <v>473</v>
      </c>
      <c r="K310" s="61" t="s">
        <v>473</v>
      </c>
      <c r="L310" s="58" t="s">
        <v>475</v>
      </c>
      <c r="M310" s="58" t="s">
        <v>473</v>
      </c>
      <c r="N310" s="58" t="s">
        <v>473</v>
      </c>
      <c r="O310" s="58" t="s">
        <v>475</v>
      </c>
      <c r="P310" s="58" t="s">
        <v>475</v>
      </c>
      <c r="Q310" s="58" t="s">
        <v>474</v>
      </c>
      <c r="R310" s="58" t="s">
        <v>475</v>
      </c>
      <c r="S310" s="58" t="s">
        <v>477</v>
      </c>
      <c r="T310" s="61" t="s">
        <v>474</v>
      </c>
      <c r="U310" s="58" t="s">
        <v>475</v>
      </c>
      <c r="V310" s="58" t="s">
        <v>476</v>
      </c>
      <c r="W310" s="58" t="s">
        <v>473</v>
      </c>
      <c r="X310" s="58" t="s">
        <v>475</v>
      </c>
      <c r="Y310" s="58" t="s">
        <v>476</v>
      </c>
      <c r="Z310" s="58" t="s">
        <v>475</v>
      </c>
      <c r="AA310" s="58" t="s">
        <v>477</v>
      </c>
      <c r="AB310" s="58" t="s">
        <v>476</v>
      </c>
      <c r="AC310" s="58" t="s">
        <v>476</v>
      </c>
      <c r="AD310" s="58" t="s">
        <v>476</v>
      </c>
      <c r="AE310" s="58" t="s">
        <v>477</v>
      </c>
      <c r="AF310" s="58" t="s">
        <v>475</v>
      </c>
      <c r="AG310" s="58" t="s">
        <v>475</v>
      </c>
      <c r="AH310" s="58" t="s">
        <v>477</v>
      </c>
      <c r="AI310" s="58" t="s">
        <v>475</v>
      </c>
      <c r="AJ310" s="58" t="s">
        <v>476</v>
      </c>
      <c r="AK310" s="58" t="s">
        <v>476</v>
      </c>
      <c r="AL310" s="58" t="s">
        <v>476</v>
      </c>
      <c r="AM310" s="58" t="s">
        <v>476</v>
      </c>
      <c r="AN310" s="58" t="s">
        <v>476</v>
      </c>
      <c r="AO310" s="58" t="s">
        <v>475</v>
      </c>
    </row>
    <row r="311" spans="3:41">
      <c r="C311" s="79" t="s">
        <v>782</v>
      </c>
      <c r="D311" s="80"/>
      <c r="E311" s="58">
        <f t="shared" si="4"/>
        <v>0</v>
      </c>
      <c r="F311" s="81"/>
      <c r="G311" s="81"/>
      <c r="H311" s="81">
        <v>0</v>
      </c>
      <c r="I311" s="60">
        <v>316</v>
      </c>
      <c r="J311" s="58" t="s">
        <v>473</v>
      </c>
      <c r="K311" s="61" t="s">
        <v>473</v>
      </c>
      <c r="L311" s="58" t="s">
        <v>475</v>
      </c>
      <c r="M311" s="58" t="s">
        <v>473</v>
      </c>
      <c r="N311" s="58" t="s">
        <v>473</v>
      </c>
      <c r="O311" s="58" t="s">
        <v>473</v>
      </c>
      <c r="P311" s="58" t="s">
        <v>473</v>
      </c>
      <c r="Q311" s="58" t="s">
        <v>475</v>
      </c>
      <c r="R311" s="58" t="s">
        <v>473</v>
      </c>
      <c r="S311" s="58" t="s">
        <v>473</v>
      </c>
      <c r="T311" s="61" t="s">
        <v>473</v>
      </c>
      <c r="U311" s="58" t="s">
        <v>473</v>
      </c>
      <c r="V311" s="58" t="s">
        <v>473</v>
      </c>
      <c r="W311" s="58" t="s">
        <v>473</v>
      </c>
      <c r="X311" s="58" t="s">
        <v>473</v>
      </c>
      <c r="Y311" s="58" t="s">
        <v>476</v>
      </c>
      <c r="Z311" s="58" t="s">
        <v>475</v>
      </c>
      <c r="AA311" s="58" t="s">
        <v>473</v>
      </c>
      <c r="AB311" s="58" t="s">
        <v>476</v>
      </c>
      <c r="AC311" s="58" t="s">
        <v>473</v>
      </c>
      <c r="AD311" s="58" t="s">
        <v>473</v>
      </c>
      <c r="AE311" s="58" t="s">
        <v>473</v>
      </c>
      <c r="AF311" s="58" t="s">
        <v>475</v>
      </c>
      <c r="AG311" s="58" t="s">
        <v>475</v>
      </c>
      <c r="AH311" s="58" t="s">
        <v>473</v>
      </c>
      <c r="AI311" s="58" t="s">
        <v>475</v>
      </c>
      <c r="AJ311" s="58" t="s">
        <v>475</v>
      </c>
      <c r="AK311" s="58" t="s">
        <v>473</v>
      </c>
      <c r="AL311" s="58" t="s">
        <v>475</v>
      </c>
      <c r="AM311" s="58" t="s">
        <v>473</v>
      </c>
      <c r="AN311" s="58" t="s">
        <v>473</v>
      </c>
      <c r="AO311" s="58" t="s">
        <v>475</v>
      </c>
    </row>
    <row r="312" spans="3:41">
      <c r="C312" s="79" t="s">
        <v>783</v>
      </c>
      <c r="D312" s="83">
        <v>20</v>
      </c>
      <c r="E312" s="58">
        <f t="shared" si="4"/>
        <v>45.422584132559997</v>
      </c>
      <c r="F312" s="84">
        <v>727.6</v>
      </c>
      <c r="G312" s="84"/>
      <c r="H312" s="81">
        <v>0</v>
      </c>
      <c r="I312" s="60" t="s">
        <v>504</v>
      </c>
      <c r="J312" s="58" t="s">
        <v>473</v>
      </c>
      <c r="K312" s="61" t="s">
        <v>473</v>
      </c>
      <c r="L312" s="58" t="s">
        <v>473</v>
      </c>
      <c r="M312" s="58" t="s">
        <v>473</v>
      </c>
      <c r="N312" s="58" t="s">
        <v>473</v>
      </c>
      <c r="O312" s="58" t="s">
        <v>474</v>
      </c>
      <c r="P312" s="58" t="s">
        <v>475</v>
      </c>
      <c r="Q312" s="58" t="s">
        <v>475</v>
      </c>
      <c r="R312" s="58" t="s">
        <v>473</v>
      </c>
      <c r="S312" s="58" t="s">
        <v>473</v>
      </c>
      <c r="T312" s="61" t="s">
        <v>473</v>
      </c>
      <c r="U312" s="58" t="s">
        <v>473</v>
      </c>
      <c r="V312" s="58" t="s">
        <v>476</v>
      </c>
      <c r="W312" s="58" t="s">
        <v>473</v>
      </c>
      <c r="X312" s="58" t="s">
        <v>475</v>
      </c>
      <c r="Y312" s="58" t="s">
        <v>475</v>
      </c>
      <c r="Z312" s="58" t="s">
        <v>477</v>
      </c>
      <c r="AA312" s="58" t="s">
        <v>473</v>
      </c>
      <c r="AB312" s="58" t="s">
        <v>473</v>
      </c>
      <c r="AC312" s="58" t="s">
        <v>473</v>
      </c>
      <c r="AD312" s="58" t="s">
        <v>473</v>
      </c>
      <c r="AE312" s="58" t="s">
        <v>473</v>
      </c>
      <c r="AF312" s="58" t="s">
        <v>475</v>
      </c>
      <c r="AG312" s="58" t="s">
        <v>475</v>
      </c>
      <c r="AH312" s="58" t="s">
        <v>473</v>
      </c>
      <c r="AI312" s="58" t="s">
        <v>474</v>
      </c>
      <c r="AJ312" s="58" t="s">
        <v>476</v>
      </c>
      <c r="AK312" s="58" t="s">
        <v>473</v>
      </c>
      <c r="AL312" s="58" t="s">
        <v>476</v>
      </c>
      <c r="AM312" s="58" t="s">
        <v>475</v>
      </c>
      <c r="AN312" s="58" t="s">
        <v>473</v>
      </c>
      <c r="AO312" s="58" t="s">
        <v>475</v>
      </c>
    </row>
    <row r="313" spans="3:41">
      <c r="C313" s="79" t="s">
        <v>784</v>
      </c>
      <c r="D313" s="83">
        <v>25</v>
      </c>
      <c r="E313" s="58">
        <f t="shared" si="4"/>
        <v>54.199955392920003</v>
      </c>
      <c r="F313" s="84">
        <v>868.2</v>
      </c>
      <c r="G313" s="84"/>
      <c r="H313" s="81">
        <v>0</v>
      </c>
      <c r="I313" s="60">
        <v>304</v>
      </c>
      <c r="J313" s="58" t="s">
        <v>474</v>
      </c>
      <c r="K313" s="61" t="s">
        <v>475</v>
      </c>
      <c r="L313" s="58" t="s">
        <v>475</v>
      </c>
      <c r="M313" s="58" t="s">
        <v>473</v>
      </c>
      <c r="N313" s="58" t="s">
        <v>477</v>
      </c>
      <c r="O313" s="58" t="s">
        <v>473</v>
      </c>
      <c r="P313" s="58" t="s">
        <v>473</v>
      </c>
      <c r="Q313" s="58" t="s">
        <v>475</v>
      </c>
      <c r="R313" s="58" t="s">
        <v>473</v>
      </c>
      <c r="S313" s="58" t="s">
        <v>473</v>
      </c>
      <c r="T313" s="61" t="s">
        <v>473</v>
      </c>
      <c r="U313" s="58" t="s">
        <v>473</v>
      </c>
      <c r="V313" s="58" t="s">
        <v>475</v>
      </c>
      <c r="W313" s="58" t="s">
        <v>473</v>
      </c>
      <c r="X313" s="58" t="s">
        <v>473</v>
      </c>
      <c r="Y313" s="58" t="s">
        <v>474</v>
      </c>
      <c r="Z313" s="58" t="s">
        <v>476</v>
      </c>
      <c r="AA313" s="58" t="s">
        <v>473</v>
      </c>
      <c r="AB313" s="58" t="s">
        <v>473</v>
      </c>
      <c r="AC313" s="58" t="s">
        <v>473</v>
      </c>
      <c r="AD313" s="58" t="s">
        <v>473</v>
      </c>
      <c r="AE313" s="58" t="s">
        <v>473</v>
      </c>
      <c r="AF313" s="58" t="s">
        <v>475</v>
      </c>
      <c r="AG313" s="58" t="s">
        <v>475</v>
      </c>
      <c r="AH313" s="58" t="s">
        <v>473</v>
      </c>
      <c r="AI313" s="58" t="s">
        <v>475</v>
      </c>
      <c r="AJ313" s="58" t="s">
        <v>475</v>
      </c>
      <c r="AK313" s="58" t="s">
        <v>476</v>
      </c>
      <c r="AL313" s="58" t="s">
        <v>474</v>
      </c>
      <c r="AM313" s="58" t="s">
        <v>473</v>
      </c>
      <c r="AN313" s="58" t="s">
        <v>473</v>
      </c>
      <c r="AO313" s="58" t="s">
        <v>475</v>
      </c>
    </row>
    <row r="314" spans="3:41">
      <c r="C314" s="79" t="s">
        <v>785</v>
      </c>
      <c r="D314" s="80"/>
      <c r="E314" s="58">
        <f t="shared" si="4"/>
        <v>0</v>
      </c>
      <c r="F314" s="81"/>
      <c r="G314" s="81"/>
      <c r="H314" s="81">
        <v>0</v>
      </c>
      <c r="I314" s="60">
        <v>304</v>
      </c>
      <c r="J314" s="58" t="s">
        <v>473</v>
      </c>
      <c r="K314" s="61" t="s">
        <v>475</v>
      </c>
      <c r="L314" s="58" t="s">
        <v>475</v>
      </c>
      <c r="M314" s="58" t="s">
        <v>473</v>
      </c>
      <c r="N314" s="58" t="s">
        <v>474</v>
      </c>
      <c r="O314" s="58" t="s">
        <v>473</v>
      </c>
      <c r="P314" s="58" t="s">
        <v>475</v>
      </c>
      <c r="Q314" s="58" t="s">
        <v>474</v>
      </c>
      <c r="R314" s="58" t="s">
        <v>477</v>
      </c>
      <c r="S314" s="58" t="s">
        <v>474</v>
      </c>
      <c r="T314" s="61" t="s">
        <v>474</v>
      </c>
      <c r="U314" s="58" t="s">
        <v>475</v>
      </c>
      <c r="V314" s="58" t="s">
        <v>475</v>
      </c>
      <c r="W314" s="58" t="s">
        <v>474</v>
      </c>
      <c r="X314" s="58" t="s">
        <v>475</v>
      </c>
      <c r="Y314" s="58" t="s">
        <v>476</v>
      </c>
      <c r="Z314" s="58" t="s">
        <v>475</v>
      </c>
      <c r="AA314" s="58" t="s">
        <v>475</v>
      </c>
      <c r="AB314" s="58" t="s">
        <v>473</v>
      </c>
      <c r="AC314" s="58" t="s">
        <v>476</v>
      </c>
      <c r="AD314" s="58" t="s">
        <v>474</v>
      </c>
      <c r="AE314" s="58" t="s">
        <v>475</v>
      </c>
      <c r="AF314" s="58" t="s">
        <v>475</v>
      </c>
      <c r="AG314" s="58" t="s">
        <v>475</v>
      </c>
      <c r="AH314" s="58" t="s">
        <v>473</v>
      </c>
      <c r="AI314" s="58" t="s">
        <v>475</v>
      </c>
      <c r="AJ314" s="58" t="s">
        <v>476</v>
      </c>
      <c r="AK314" s="58" t="s">
        <v>473</v>
      </c>
      <c r="AL314" s="58" t="s">
        <v>476</v>
      </c>
      <c r="AM314" s="58" t="s">
        <v>476</v>
      </c>
      <c r="AN314" s="58" t="s">
        <v>476</v>
      </c>
      <c r="AO314" s="58" t="s">
        <v>475</v>
      </c>
    </row>
    <row r="315" spans="3:41">
      <c r="C315" s="79" t="s">
        <v>786</v>
      </c>
      <c r="D315" s="80"/>
      <c r="E315" s="58">
        <f t="shared" si="4"/>
        <v>0</v>
      </c>
      <c r="F315" s="81"/>
      <c r="G315" s="81"/>
      <c r="H315" s="81">
        <v>0</v>
      </c>
      <c r="I315" s="60">
        <v>304</v>
      </c>
      <c r="J315" s="58" t="s">
        <v>475</v>
      </c>
      <c r="K315" s="61" t="s">
        <v>475</v>
      </c>
      <c r="L315" s="58" t="s">
        <v>475</v>
      </c>
      <c r="M315" s="58" t="s">
        <v>475</v>
      </c>
      <c r="N315" s="58" t="s">
        <v>475</v>
      </c>
      <c r="O315" s="58" t="s">
        <v>473</v>
      </c>
      <c r="P315" s="58" t="s">
        <v>473</v>
      </c>
      <c r="Q315" s="58" t="s">
        <v>477</v>
      </c>
      <c r="R315" s="58" t="s">
        <v>473</v>
      </c>
      <c r="S315" s="58" t="s">
        <v>474</v>
      </c>
      <c r="T315" s="61" t="s">
        <v>473</v>
      </c>
      <c r="U315" s="58" t="s">
        <v>473</v>
      </c>
      <c r="V315" s="58" t="s">
        <v>475</v>
      </c>
      <c r="W315" s="58" t="s">
        <v>473</v>
      </c>
      <c r="X315" s="58" t="s">
        <v>473</v>
      </c>
      <c r="Y315" s="58" t="s">
        <v>475</v>
      </c>
      <c r="Z315" s="58" t="s">
        <v>475</v>
      </c>
      <c r="AA315" s="58" t="s">
        <v>475</v>
      </c>
      <c r="AB315" s="58" t="s">
        <v>473</v>
      </c>
      <c r="AC315" s="58" t="s">
        <v>474</v>
      </c>
      <c r="AD315" s="58" t="s">
        <v>475</v>
      </c>
      <c r="AE315" s="58" t="s">
        <v>473</v>
      </c>
      <c r="AF315" s="58" t="s">
        <v>475</v>
      </c>
      <c r="AG315" s="58" t="s">
        <v>475</v>
      </c>
      <c r="AH315" s="58" t="s">
        <v>473</v>
      </c>
      <c r="AI315" s="58" t="s">
        <v>475</v>
      </c>
      <c r="AJ315" s="58" t="s">
        <v>475</v>
      </c>
      <c r="AK315" s="58" t="s">
        <v>473</v>
      </c>
      <c r="AL315" s="58" t="s">
        <v>476</v>
      </c>
      <c r="AM315" s="58" t="s">
        <v>475</v>
      </c>
      <c r="AN315" s="58" t="s">
        <v>473</v>
      </c>
      <c r="AO315" s="58" t="s">
        <v>475</v>
      </c>
    </row>
    <row r="316" spans="3:41">
      <c r="C316" s="79" t="s">
        <v>787</v>
      </c>
      <c r="D316" s="80"/>
      <c r="E316" s="58">
        <f t="shared" si="4"/>
        <v>0</v>
      </c>
      <c r="F316" s="81"/>
      <c r="G316" s="81"/>
      <c r="H316" s="81">
        <v>0</v>
      </c>
      <c r="I316" s="60">
        <v>304</v>
      </c>
      <c r="J316" s="58" t="s">
        <v>473</v>
      </c>
      <c r="K316" s="61" t="s">
        <v>475</v>
      </c>
      <c r="L316" s="58" t="s">
        <v>475</v>
      </c>
      <c r="M316" s="58" t="s">
        <v>473</v>
      </c>
      <c r="N316" s="58" t="s">
        <v>475</v>
      </c>
      <c r="O316" s="58" t="s">
        <v>473</v>
      </c>
      <c r="P316" s="58" t="s">
        <v>473</v>
      </c>
      <c r="Q316" s="58" t="s">
        <v>475</v>
      </c>
      <c r="R316" s="58" t="s">
        <v>474</v>
      </c>
      <c r="S316" s="58" t="s">
        <v>473</v>
      </c>
      <c r="T316" s="61" t="s">
        <v>477</v>
      </c>
      <c r="U316" s="58" t="s">
        <v>473</v>
      </c>
      <c r="V316" s="58" t="s">
        <v>473</v>
      </c>
      <c r="W316" s="58" t="s">
        <v>473</v>
      </c>
      <c r="X316" s="58" t="s">
        <v>475</v>
      </c>
      <c r="Y316" s="58" t="s">
        <v>476</v>
      </c>
      <c r="Z316" s="58" t="s">
        <v>475</v>
      </c>
      <c r="AA316" s="58" t="s">
        <v>475</v>
      </c>
      <c r="AB316" s="58" t="s">
        <v>473</v>
      </c>
      <c r="AC316" s="58" t="s">
        <v>473</v>
      </c>
      <c r="AD316" s="58" t="s">
        <v>475</v>
      </c>
      <c r="AE316" s="58" t="s">
        <v>473</v>
      </c>
      <c r="AF316" s="58" t="s">
        <v>475</v>
      </c>
      <c r="AG316" s="58" t="s">
        <v>475</v>
      </c>
      <c r="AH316" s="58" t="s">
        <v>475</v>
      </c>
      <c r="AI316" s="58" t="s">
        <v>475</v>
      </c>
      <c r="AJ316" s="58" t="s">
        <v>474</v>
      </c>
      <c r="AK316" s="58" t="s">
        <v>477</v>
      </c>
      <c r="AL316" s="58" t="s">
        <v>476</v>
      </c>
      <c r="AM316" s="58" t="s">
        <v>473</v>
      </c>
      <c r="AN316" s="58" t="s">
        <v>476</v>
      </c>
      <c r="AO316" s="58" t="s">
        <v>475</v>
      </c>
    </row>
    <row r="317" spans="3:41">
      <c r="C317" s="79" t="s">
        <v>788</v>
      </c>
      <c r="D317" s="80"/>
      <c r="E317" s="58">
        <f t="shared" si="4"/>
        <v>0</v>
      </c>
      <c r="F317" s="81"/>
      <c r="G317" s="81"/>
      <c r="H317" s="81">
        <v>0</v>
      </c>
      <c r="I317" s="60">
        <v>304</v>
      </c>
      <c r="J317" s="58" t="s">
        <v>475</v>
      </c>
      <c r="K317" s="61" t="s">
        <v>475</v>
      </c>
      <c r="L317" s="58" t="s">
        <v>475</v>
      </c>
      <c r="M317" s="58" t="s">
        <v>475</v>
      </c>
      <c r="N317" s="58" t="s">
        <v>476</v>
      </c>
      <c r="O317" s="58" t="s">
        <v>473</v>
      </c>
      <c r="P317" s="58" t="s">
        <v>473</v>
      </c>
      <c r="Q317" s="58" t="s">
        <v>477</v>
      </c>
      <c r="R317" s="58" t="s">
        <v>473</v>
      </c>
      <c r="S317" s="58" t="s">
        <v>476</v>
      </c>
      <c r="T317" s="61" t="s">
        <v>473</v>
      </c>
      <c r="U317" s="58" t="s">
        <v>473</v>
      </c>
      <c r="V317" s="58" t="s">
        <v>473</v>
      </c>
      <c r="W317" s="58" t="s">
        <v>473</v>
      </c>
      <c r="X317" s="58" t="s">
        <v>473</v>
      </c>
      <c r="Y317" s="58" t="s">
        <v>475</v>
      </c>
      <c r="Z317" s="58" t="s">
        <v>475</v>
      </c>
      <c r="AA317" s="58" t="s">
        <v>475</v>
      </c>
      <c r="AB317" s="58" t="s">
        <v>473</v>
      </c>
      <c r="AC317" s="58" t="s">
        <v>473</v>
      </c>
      <c r="AD317" s="58" t="s">
        <v>473</v>
      </c>
      <c r="AE317" s="58" t="s">
        <v>473</v>
      </c>
      <c r="AF317" s="58" t="s">
        <v>475</v>
      </c>
      <c r="AG317" s="58" t="s">
        <v>475</v>
      </c>
      <c r="AH317" s="58" t="s">
        <v>473</v>
      </c>
      <c r="AI317" s="58" t="s">
        <v>475</v>
      </c>
      <c r="AJ317" s="58" t="s">
        <v>475</v>
      </c>
      <c r="AK317" s="58" t="s">
        <v>474</v>
      </c>
      <c r="AL317" s="58" t="s">
        <v>476</v>
      </c>
      <c r="AM317" s="58" t="s">
        <v>473</v>
      </c>
      <c r="AN317" s="58" t="s">
        <v>476</v>
      </c>
      <c r="AO317" s="58" t="s">
        <v>475</v>
      </c>
    </row>
    <row r="318" spans="3:41">
      <c r="C318" s="79" t="s">
        <v>789</v>
      </c>
      <c r="D318" s="80"/>
      <c r="E318" s="58">
        <f t="shared" si="4"/>
        <v>0</v>
      </c>
      <c r="F318" s="81"/>
      <c r="G318" s="81"/>
      <c r="H318" s="81">
        <v>0</v>
      </c>
      <c r="I318" s="60">
        <v>304</v>
      </c>
      <c r="J318" s="58" t="s">
        <v>473</v>
      </c>
      <c r="K318" s="61" t="s">
        <v>475</v>
      </c>
      <c r="L318" s="58" t="s">
        <v>475</v>
      </c>
      <c r="M318" s="58" t="s">
        <v>473</v>
      </c>
      <c r="N318" s="58" t="s">
        <v>477</v>
      </c>
      <c r="O318" s="58" t="s">
        <v>475</v>
      </c>
      <c r="P318" s="58" t="s">
        <v>475</v>
      </c>
      <c r="Q318" s="58" t="s">
        <v>474</v>
      </c>
      <c r="R318" s="58" t="s">
        <v>474</v>
      </c>
      <c r="S318" s="58" t="s">
        <v>477</v>
      </c>
      <c r="T318" s="61" t="s">
        <v>476</v>
      </c>
      <c r="U318" s="58" t="s">
        <v>475</v>
      </c>
      <c r="V318" s="58" t="s">
        <v>475</v>
      </c>
      <c r="W318" s="58" t="s">
        <v>473</v>
      </c>
      <c r="X318" s="58" t="s">
        <v>475</v>
      </c>
      <c r="Y318" s="58" t="s">
        <v>475</v>
      </c>
      <c r="Z318" s="58" t="s">
        <v>474</v>
      </c>
      <c r="AA318" s="58" t="s">
        <v>475</v>
      </c>
      <c r="AB318" s="58" t="s">
        <v>474</v>
      </c>
      <c r="AC318" s="58" t="s">
        <v>474</v>
      </c>
      <c r="AD318" s="58" t="s">
        <v>475</v>
      </c>
      <c r="AE318" s="58" t="s">
        <v>475</v>
      </c>
      <c r="AF318" s="58" t="s">
        <v>475</v>
      </c>
      <c r="AG318" s="58" t="s">
        <v>475</v>
      </c>
      <c r="AH318" s="58" t="s">
        <v>475</v>
      </c>
      <c r="AI318" s="58" t="s">
        <v>475</v>
      </c>
      <c r="AJ318" s="58" t="s">
        <v>477</v>
      </c>
      <c r="AK318" s="58" t="s">
        <v>473</v>
      </c>
      <c r="AL318" s="58" t="s">
        <v>474</v>
      </c>
      <c r="AM318" s="58" t="s">
        <v>475</v>
      </c>
      <c r="AN318" s="58" t="s">
        <v>477</v>
      </c>
      <c r="AO318" s="58" t="s">
        <v>475</v>
      </c>
    </row>
    <row r="319" spans="3:41">
      <c r="C319" s="79" t="s">
        <v>790</v>
      </c>
      <c r="D319" s="85">
        <v>4</v>
      </c>
      <c r="E319" s="58">
        <f t="shared" si="4"/>
        <v>62.427960599999999</v>
      </c>
      <c r="F319" s="86">
        <v>1000</v>
      </c>
      <c r="G319" s="86"/>
      <c r="H319" s="81">
        <v>0</v>
      </c>
      <c r="I319" s="60">
        <v>304</v>
      </c>
      <c r="J319" s="58" t="s">
        <v>475</v>
      </c>
      <c r="K319" s="61" t="s">
        <v>475</v>
      </c>
      <c r="L319" s="58" t="s">
        <v>475</v>
      </c>
      <c r="M319" s="58" t="s">
        <v>473</v>
      </c>
      <c r="N319" s="58" t="s">
        <v>475</v>
      </c>
      <c r="O319" s="58" t="s">
        <v>473</v>
      </c>
      <c r="P319" s="58" t="s">
        <v>473</v>
      </c>
      <c r="Q319" s="58" t="s">
        <v>477</v>
      </c>
      <c r="R319" s="58" t="s">
        <v>476</v>
      </c>
      <c r="S319" s="58" t="s">
        <v>477</v>
      </c>
      <c r="T319" s="61" t="s">
        <v>473</v>
      </c>
      <c r="U319" s="58" t="s">
        <v>473</v>
      </c>
      <c r="V319" s="58" t="s">
        <v>475</v>
      </c>
      <c r="W319" s="58" t="s">
        <v>474</v>
      </c>
      <c r="X319" s="58" t="s">
        <v>473</v>
      </c>
      <c r="Y319" s="58" t="s">
        <v>475</v>
      </c>
      <c r="Z319" s="58" t="s">
        <v>476</v>
      </c>
      <c r="AA319" s="58" t="s">
        <v>475</v>
      </c>
      <c r="AB319" s="58" t="s">
        <v>474</v>
      </c>
      <c r="AC319" s="58" t="s">
        <v>473</v>
      </c>
      <c r="AD319" s="58" t="s">
        <v>475</v>
      </c>
      <c r="AE319" s="58" t="s">
        <v>474</v>
      </c>
      <c r="AF319" s="58" t="s">
        <v>475</v>
      </c>
      <c r="AG319" s="58" t="s">
        <v>475</v>
      </c>
      <c r="AH319" s="58" t="s">
        <v>473</v>
      </c>
      <c r="AI319" s="58" t="s">
        <v>475</v>
      </c>
      <c r="AJ319" s="58" t="s">
        <v>475</v>
      </c>
      <c r="AK319" s="58" t="s">
        <v>473</v>
      </c>
      <c r="AL319" s="58" t="s">
        <v>474</v>
      </c>
      <c r="AM319" s="58" t="s">
        <v>473</v>
      </c>
      <c r="AN319" s="58" t="s">
        <v>474</v>
      </c>
      <c r="AO319" s="58" t="s">
        <v>475</v>
      </c>
    </row>
    <row r="320" spans="3:41">
      <c r="C320" s="82" t="s">
        <v>791</v>
      </c>
      <c r="D320" s="83">
        <v>0</v>
      </c>
      <c r="E320" s="58">
        <f t="shared" si="4"/>
        <v>64.175943496800002</v>
      </c>
      <c r="F320" s="84">
        <v>1028</v>
      </c>
      <c r="G320" s="84">
        <v>1.774</v>
      </c>
      <c r="H320" s="81">
        <v>0</v>
      </c>
      <c r="I320" s="60">
        <v>304</v>
      </c>
      <c r="J320" s="58" t="s">
        <v>473</v>
      </c>
      <c r="K320" s="61" t="s">
        <v>475</v>
      </c>
      <c r="L320" s="58" t="s">
        <v>475</v>
      </c>
      <c r="M320" s="58" t="s">
        <v>473</v>
      </c>
      <c r="N320" s="58" t="s">
        <v>474</v>
      </c>
      <c r="O320" s="58" t="s">
        <v>473</v>
      </c>
      <c r="P320" s="58" t="s">
        <v>473</v>
      </c>
      <c r="Q320" s="58" t="s">
        <v>475</v>
      </c>
      <c r="R320" s="58" t="s">
        <v>477</v>
      </c>
      <c r="S320" s="58" t="s">
        <v>474</v>
      </c>
      <c r="T320" s="61" t="s">
        <v>476</v>
      </c>
      <c r="U320" s="58" t="s">
        <v>473</v>
      </c>
      <c r="V320" s="58" t="s">
        <v>475</v>
      </c>
      <c r="W320" s="58" t="s">
        <v>474</v>
      </c>
      <c r="X320" s="58" t="s">
        <v>475</v>
      </c>
      <c r="Y320" s="58" t="s">
        <v>475</v>
      </c>
      <c r="Z320" s="58" t="s">
        <v>475</v>
      </c>
      <c r="AA320" s="58" t="s">
        <v>475</v>
      </c>
      <c r="AB320" s="58" t="s">
        <v>475</v>
      </c>
      <c r="AC320" s="58" t="s">
        <v>475</v>
      </c>
      <c r="AD320" s="58" t="s">
        <v>475</v>
      </c>
      <c r="AE320" s="58" t="s">
        <v>475</v>
      </c>
      <c r="AF320" s="58" t="s">
        <v>475</v>
      </c>
      <c r="AG320" s="58" t="s">
        <v>475</v>
      </c>
      <c r="AH320" s="58" t="s">
        <v>475</v>
      </c>
      <c r="AI320" s="58" t="s">
        <v>475</v>
      </c>
      <c r="AJ320" s="58" t="s">
        <v>475</v>
      </c>
      <c r="AK320" s="58" t="s">
        <v>473</v>
      </c>
      <c r="AL320" s="58" t="s">
        <v>474</v>
      </c>
      <c r="AM320" s="58" t="s">
        <v>475</v>
      </c>
      <c r="AN320" s="58" t="s">
        <v>475</v>
      </c>
      <c r="AO320" s="58" t="s">
        <v>475</v>
      </c>
    </row>
    <row r="321" spans="3:41">
      <c r="C321" s="79" t="s">
        <v>792</v>
      </c>
      <c r="D321" s="80"/>
      <c r="E321" s="58">
        <f t="shared" si="4"/>
        <v>0</v>
      </c>
      <c r="F321" s="81"/>
      <c r="G321" s="81"/>
      <c r="H321" s="81">
        <v>0</v>
      </c>
      <c r="I321" s="60">
        <v>304</v>
      </c>
      <c r="J321" s="58" t="s">
        <v>473</v>
      </c>
      <c r="K321" s="61" t="s">
        <v>475</v>
      </c>
      <c r="L321" s="58" t="s">
        <v>475</v>
      </c>
      <c r="M321" s="58" t="s">
        <v>473</v>
      </c>
      <c r="N321" s="58" t="s">
        <v>477</v>
      </c>
      <c r="O321" s="58" t="s">
        <v>473</v>
      </c>
      <c r="P321" s="58" t="s">
        <v>473</v>
      </c>
      <c r="Q321" s="58" t="s">
        <v>474</v>
      </c>
      <c r="R321" s="58" t="s">
        <v>477</v>
      </c>
      <c r="S321" s="58" t="s">
        <v>476</v>
      </c>
      <c r="T321" s="61" t="s">
        <v>473</v>
      </c>
      <c r="U321" s="58" t="s">
        <v>473</v>
      </c>
      <c r="V321" s="58" t="s">
        <v>475</v>
      </c>
      <c r="W321" s="58" t="s">
        <v>474</v>
      </c>
      <c r="X321" s="58" t="s">
        <v>473</v>
      </c>
      <c r="Y321" s="58" t="s">
        <v>475</v>
      </c>
      <c r="Z321" s="58" t="s">
        <v>475</v>
      </c>
      <c r="AA321" s="58" t="s">
        <v>475</v>
      </c>
      <c r="AB321" s="58" t="s">
        <v>473</v>
      </c>
      <c r="AC321" s="58" t="s">
        <v>473</v>
      </c>
      <c r="AD321" s="58" t="s">
        <v>475</v>
      </c>
      <c r="AE321" s="58" t="s">
        <v>475</v>
      </c>
      <c r="AF321" s="58" t="s">
        <v>475</v>
      </c>
      <c r="AG321" s="58" t="s">
        <v>475</v>
      </c>
      <c r="AH321" s="58" t="s">
        <v>475</v>
      </c>
      <c r="AI321" s="58" t="s">
        <v>475</v>
      </c>
      <c r="AJ321" s="58" t="s">
        <v>475</v>
      </c>
      <c r="AK321" s="58" t="s">
        <v>473</v>
      </c>
      <c r="AL321" s="58" t="s">
        <v>474</v>
      </c>
      <c r="AM321" s="58" t="s">
        <v>475</v>
      </c>
      <c r="AN321" s="58" t="s">
        <v>475</v>
      </c>
      <c r="AO321" s="58" t="s">
        <v>475</v>
      </c>
    </row>
    <row r="322" spans="3:41">
      <c r="C322" s="79" t="s">
        <v>793</v>
      </c>
      <c r="D322" s="80"/>
      <c r="E322" s="58">
        <f t="shared" si="4"/>
        <v>0</v>
      </c>
      <c r="F322" s="81"/>
      <c r="G322" s="81"/>
      <c r="H322" s="81">
        <v>0</v>
      </c>
      <c r="I322" s="60">
        <v>304</v>
      </c>
      <c r="J322" s="58" t="s">
        <v>473</v>
      </c>
      <c r="K322" s="61" t="s">
        <v>475</v>
      </c>
      <c r="L322" s="58" t="s">
        <v>475</v>
      </c>
      <c r="M322" s="58" t="s">
        <v>473</v>
      </c>
      <c r="N322" s="58" t="s">
        <v>474</v>
      </c>
      <c r="O322" s="58" t="s">
        <v>473</v>
      </c>
      <c r="P322" s="58" t="s">
        <v>473</v>
      </c>
      <c r="Q322" s="58" t="s">
        <v>477</v>
      </c>
      <c r="R322" s="58" t="s">
        <v>473</v>
      </c>
      <c r="S322" s="58" t="s">
        <v>473</v>
      </c>
      <c r="T322" s="61" t="s">
        <v>473</v>
      </c>
      <c r="U322" s="58" t="s">
        <v>473</v>
      </c>
      <c r="V322" s="58" t="s">
        <v>473</v>
      </c>
      <c r="W322" s="58" t="s">
        <v>473</v>
      </c>
      <c r="X322" s="58" t="s">
        <v>473</v>
      </c>
      <c r="Y322" s="58" t="s">
        <v>473</v>
      </c>
      <c r="Z322" s="58" t="s">
        <v>475</v>
      </c>
      <c r="AA322" s="58" t="s">
        <v>475</v>
      </c>
      <c r="AB322" s="58" t="s">
        <v>473</v>
      </c>
      <c r="AC322" s="58" t="s">
        <v>473</v>
      </c>
      <c r="AD322" s="58" t="s">
        <v>473</v>
      </c>
      <c r="AE322" s="58" t="s">
        <v>473</v>
      </c>
      <c r="AF322" s="58" t="s">
        <v>475</v>
      </c>
      <c r="AG322" s="58" t="s">
        <v>475</v>
      </c>
      <c r="AH322" s="58" t="s">
        <v>473</v>
      </c>
      <c r="AI322" s="58" t="s">
        <v>475</v>
      </c>
      <c r="AJ322" s="58" t="s">
        <v>474</v>
      </c>
      <c r="AK322" s="58" t="s">
        <v>473</v>
      </c>
      <c r="AL322" s="58" t="s">
        <v>477</v>
      </c>
      <c r="AM322" s="58" t="s">
        <v>473</v>
      </c>
      <c r="AN322" s="58" t="s">
        <v>473</v>
      </c>
      <c r="AO322" s="58" t="s">
        <v>475</v>
      </c>
    </row>
    <row r="323" spans="3:41">
      <c r="C323" s="79" t="s">
        <v>794</v>
      </c>
      <c r="D323" s="80"/>
      <c r="E323" s="58">
        <f t="shared" si="4"/>
        <v>0</v>
      </c>
      <c r="F323" s="81"/>
      <c r="G323" s="81"/>
      <c r="H323" s="81">
        <v>0</v>
      </c>
      <c r="I323" s="60">
        <v>304</v>
      </c>
      <c r="J323" s="58" t="s">
        <v>475</v>
      </c>
      <c r="K323" s="61" t="s">
        <v>475</v>
      </c>
      <c r="L323" s="58" t="s">
        <v>475</v>
      </c>
      <c r="M323" s="58" t="s">
        <v>475</v>
      </c>
      <c r="N323" s="58" t="s">
        <v>476</v>
      </c>
      <c r="O323" s="58" t="s">
        <v>473</v>
      </c>
      <c r="P323" s="58" t="s">
        <v>473</v>
      </c>
      <c r="Q323" s="58" t="s">
        <v>473</v>
      </c>
      <c r="R323" s="58" t="s">
        <v>473</v>
      </c>
      <c r="S323" s="58" t="s">
        <v>473</v>
      </c>
      <c r="T323" s="61" t="s">
        <v>473</v>
      </c>
      <c r="U323" s="58" t="s">
        <v>473</v>
      </c>
      <c r="V323" s="58" t="s">
        <v>473</v>
      </c>
      <c r="W323" s="58" t="s">
        <v>473</v>
      </c>
      <c r="X323" s="58" t="s">
        <v>473</v>
      </c>
      <c r="Y323" s="58" t="s">
        <v>473</v>
      </c>
      <c r="Z323" s="58" t="s">
        <v>475</v>
      </c>
      <c r="AA323" s="58" t="s">
        <v>473</v>
      </c>
      <c r="AB323" s="58" t="s">
        <v>473</v>
      </c>
      <c r="AC323" s="58" t="s">
        <v>473</v>
      </c>
      <c r="AD323" s="58" t="s">
        <v>473</v>
      </c>
      <c r="AE323" s="58" t="s">
        <v>473</v>
      </c>
      <c r="AF323" s="58" t="s">
        <v>475</v>
      </c>
      <c r="AG323" s="58" t="s">
        <v>475</v>
      </c>
      <c r="AH323" s="58" t="s">
        <v>473</v>
      </c>
      <c r="AI323" s="58" t="s">
        <v>475</v>
      </c>
      <c r="AJ323" s="58" t="s">
        <v>475</v>
      </c>
      <c r="AK323" s="58" t="s">
        <v>473</v>
      </c>
      <c r="AL323" s="58" t="s">
        <v>473</v>
      </c>
      <c r="AM323" s="58" t="s">
        <v>473</v>
      </c>
      <c r="AN323" s="58" t="s">
        <v>473</v>
      </c>
      <c r="AO323" s="58" t="s">
        <v>475</v>
      </c>
    </row>
    <row r="324" spans="3:41">
      <c r="C324" s="79" t="s">
        <v>795</v>
      </c>
      <c r="D324" s="80"/>
      <c r="E324" s="58">
        <f t="shared" si="4"/>
        <v>0</v>
      </c>
      <c r="F324" s="81"/>
      <c r="G324" s="81"/>
      <c r="H324" s="81">
        <v>0</v>
      </c>
      <c r="I324" s="60">
        <v>304</v>
      </c>
      <c r="J324" s="58" t="s">
        <v>473</v>
      </c>
      <c r="K324" s="61" t="s">
        <v>475</v>
      </c>
      <c r="L324" s="58" t="s">
        <v>475</v>
      </c>
      <c r="M324" s="58" t="s">
        <v>473</v>
      </c>
      <c r="N324" s="58" t="s">
        <v>473</v>
      </c>
      <c r="O324" s="58" t="s">
        <v>473</v>
      </c>
      <c r="P324" s="58" t="s">
        <v>473</v>
      </c>
      <c r="Q324" s="58" t="s">
        <v>474</v>
      </c>
      <c r="R324" s="58" t="s">
        <v>474</v>
      </c>
      <c r="S324" s="58" t="s">
        <v>476</v>
      </c>
      <c r="T324" s="61" t="s">
        <v>476</v>
      </c>
      <c r="U324" s="58" t="s">
        <v>473</v>
      </c>
      <c r="V324" s="58" t="s">
        <v>475</v>
      </c>
      <c r="W324" s="58" t="s">
        <v>473</v>
      </c>
      <c r="X324" s="58" t="s">
        <v>475</v>
      </c>
      <c r="Y324" s="58" t="s">
        <v>475</v>
      </c>
      <c r="Z324" s="58" t="s">
        <v>475</v>
      </c>
      <c r="AA324" s="58" t="s">
        <v>475</v>
      </c>
      <c r="AB324" s="58" t="s">
        <v>473</v>
      </c>
      <c r="AC324" s="58" t="s">
        <v>474</v>
      </c>
      <c r="AD324" s="58" t="s">
        <v>475</v>
      </c>
      <c r="AE324" s="58" t="s">
        <v>473</v>
      </c>
      <c r="AF324" s="58" t="s">
        <v>475</v>
      </c>
      <c r="AG324" s="58" t="s">
        <v>475</v>
      </c>
      <c r="AH324" s="58" t="s">
        <v>473</v>
      </c>
      <c r="AI324" s="58" t="s">
        <v>475</v>
      </c>
      <c r="AJ324" s="58" t="s">
        <v>475</v>
      </c>
      <c r="AK324" s="58" t="s">
        <v>474</v>
      </c>
      <c r="AL324" s="58" t="s">
        <v>475</v>
      </c>
      <c r="AM324" s="58" t="s">
        <v>475</v>
      </c>
      <c r="AN324" s="58" t="s">
        <v>475</v>
      </c>
      <c r="AO324" s="58" t="s">
        <v>475</v>
      </c>
    </row>
    <row r="325" spans="3:41">
      <c r="C325" s="79" t="s">
        <v>796</v>
      </c>
      <c r="D325" s="80"/>
      <c r="E325" s="58">
        <f t="shared" si="4"/>
        <v>0</v>
      </c>
      <c r="F325" s="81"/>
      <c r="G325" s="81"/>
      <c r="H325" s="81">
        <v>0</v>
      </c>
      <c r="I325" s="60">
        <v>304</v>
      </c>
      <c r="J325" s="58" t="s">
        <v>473</v>
      </c>
      <c r="K325" s="61" t="s">
        <v>475</v>
      </c>
      <c r="L325" s="58" t="s">
        <v>475</v>
      </c>
      <c r="M325" s="58" t="s">
        <v>473</v>
      </c>
      <c r="N325" s="58" t="s">
        <v>473</v>
      </c>
      <c r="O325" s="58" t="s">
        <v>473</v>
      </c>
      <c r="P325" s="58" t="s">
        <v>475</v>
      </c>
      <c r="Q325" s="58" t="s">
        <v>476</v>
      </c>
      <c r="R325" s="58" t="s">
        <v>473</v>
      </c>
      <c r="S325" s="58" t="s">
        <v>477</v>
      </c>
      <c r="T325" s="61" t="s">
        <v>473</v>
      </c>
      <c r="U325" s="58" t="s">
        <v>473</v>
      </c>
      <c r="V325" s="58" t="s">
        <v>475</v>
      </c>
      <c r="W325" s="58" t="s">
        <v>473</v>
      </c>
      <c r="X325" s="58" t="s">
        <v>475</v>
      </c>
      <c r="Y325" s="58" t="s">
        <v>475</v>
      </c>
      <c r="Z325" s="58" t="s">
        <v>476</v>
      </c>
      <c r="AA325" s="58" t="s">
        <v>475</v>
      </c>
      <c r="AB325" s="58" t="s">
        <v>473</v>
      </c>
      <c r="AC325" s="58" t="s">
        <v>473</v>
      </c>
      <c r="AD325" s="58" t="s">
        <v>475</v>
      </c>
      <c r="AE325" s="58" t="s">
        <v>473</v>
      </c>
      <c r="AF325" s="58" t="s">
        <v>475</v>
      </c>
      <c r="AG325" s="58" t="s">
        <v>475</v>
      </c>
      <c r="AH325" s="58" t="s">
        <v>473</v>
      </c>
      <c r="AI325" s="58" t="s">
        <v>475</v>
      </c>
      <c r="AJ325" s="58" t="s">
        <v>475</v>
      </c>
      <c r="AK325" s="58" t="s">
        <v>473</v>
      </c>
      <c r="AL325" s="58" t="s">
        <v>475</v>
      </c>
      <c r="AM325" s="58" t="s">
        <v>473</v>
      </c>
      <c r="AN325" s="58" t="s">
        <v>473</v>
      </c>
      <c r="AO325" s="58" t="s">
        <v>475</v>
      </c>
    </row>
    <row r="326" spans="3:41">
      <c r="C326" s="82" t="s">
        <v>797</v>
      </c>
      <c r="D326" s="83">
        <v>20</v>
      </c>
      <c r="E326" s="58">
        <f t="shared" si="4"/>
        <v>53.937757958399999</v>
      </c>
      <c r="F326" s="84">
        <v>864</v>
      </c>
      <c r="G326" s="84">
        <v>0.93</v>
      </c>
      <c r="H326" s="81">
        <v>0</v>
      </c>
      <c r="I326" s="60">
        <v>304</v>
      </c>
      <c r="J326" s="58" t="s">
        <v>475</v>
      </c>
      <c r="K326" s="61" t="s">
        <v>475</v>
      </c>
      <c r="L326" s="58" t="s">
        <v>475</v>
      </c>
      <c r="M326" s="58" t="s">
        <v>473</v>
      </c>
      <c r="N326" s="58" t="s">
        <v>475</v>
      </c>
      <c r="O326" s="58" t="s">
        <v>473</v>
      </c>
      <c r="P326" s="58" t="s">
        <v>473</v>
      </c>
      <c r="Q326" s="58" t="s">
        <v>475</v>
      </c>
      <c r="R326" s="58" t="s">
        <v>473</v>
      </c>
      <c r="S326" s="58" t="s">
        <v>473</v>
      </c>
      <c r="T326" s="61" t="s">
        <v>473</v>
      </c>
      <c r="U326" s="58" t="s">
        <v>473</v>
      </c>
      <c r="V326" s="58" t="s">
        <v>473</v>
      </c>
      <c r="W326" s="58" t="s">
        <v>473</v>
      </c>
      <c r="X326" s="58" t="s">
        <v>473</v>
      </c>
      <c r="Y326" s="58" t="s">
        <v>473</v>
      </c>
      <c r="Z326" s="58" t="s">
        <v>474</v>
      </c>
      <c r="AA326" s="58" t="s">
        <v>475</v>
      </c>
      <c r="AB326" s="58" t="s">
        <v>473</v>
      </c>
      <c r="AC326" s="58" t="s">
        <v>473</v>
      </c>
      <c r="AD326" s="58" t="s">
        <v>475</v>
      </c>
      <c r="AE326" s="58" t="s">
        <v>473</v>
      </c>
      <c r="AF326" s="58" t="s">
        <v>475</v>
      </c>
      <c r="AG326" s="58" t="s">
        <v>475</v>
      </c>
      <c r="AH326" s="58" t="s">
        <v>473</v>
      </c>
      <c r="AI326" s="58" t="s">
        <v>475</v>
      </c>
      <c r="AJ326" s="58" t="s">
        <v>473</v>
      </c>
      <c r="AK326" s="58" t="s">
        <v>473</v>
      </c>
      <c r="AL326" s="58" t="s">
        <v>475</v>
      </c>
      <c r="AM326" s="58" t="s">
        <v>473</v>
      </c>
      <c r="AN326" s="58" t="s">
        <v>473</v>
      </c>
      <c r="AO326" s="58" t="s">
        <v>475</v>
      </c>
    </row>
    <row r="327" spans="3:41">
      <c r="C327" s="79" t="s">
        <v>798</v>
      </c>
      <c r="D327" s="80"/>
      <c r="E327" s="58">
        <f t="shared" si="4"/>
        <v>0</v>
      </c>
      <c r="F327" s="81"/>
      <c r="G327" s="81"/>
      <c r="H327" s="81">
        <v>0</v>
      </c>
      <c r="I327" s="60">
        <v>316</v>
      </c>
      <c r="J327" s="58" t="s">
        <v>476</v>
      </c>
      <c r="K327" s="61" t="s">
        <v>476</v>
      </c>
      <c r="L327" s="58" t="s">
        <v>474</v>
      </c>
      <c r="M327" s="58" t="s">
        <v>474</v>
      </c>
      <c r="N327" s="58" t="s">
        <v>476</v>
      </c>
      <c r="O327" s="58" t="s">
        <v>473</v>
      </c>
      <c r="P327" s="58" t="s">
        <v>475</v>
      </c>
      <c r="Q327" s="58" t="s">
        <v>475</v>
      </c>
      <c r="R327" s="58" t="s">
        <v>475</v>
      </c>
      <c r="S327" s="58" t="s">
        <v>475</v>
      </c>
      <c r="T327" s="61" t="s">
        <v>474</v>
      </c>
      <c r="U327" s="58" t="s">
        <v>475</v>
      </c>
      <c r="V327" s="58" t="s">
        <v>476</v>
      </c>
      <c r="W327" s="58" t="s">
        <v>473</v>
      </c>
      <c r="X327" s="58" t="s">
        <v>475</v>
      </c>
      <c r="Y327" s="58" t="s">
        <v>476</v>
      </c>
      <c r="Z327" s="58" t="s">
        <v>475</v>
      </c>
      <c r="AA327" s="58" t="s">
        <v>475</v>
      </c>
      <c r="AB327" s="58" t="s">
        <v>476</v>
      </c>
      <c r="AC327" s="58" t="s">
        <v>476</v>
      </c>
      <c r="AD327" s="58" t="s">
        <v>476</v>
      </c>
      <c r="AE327" s="58" t="s">
        <v>475</v>
      </c>
      <c r="AF327" s="58" t="s">
        <v>475</v>
      </c>
      <c r="AG327" s="58" t="s">
        <v>475</v>
      </c>
      <c r="AH327" s="58" t="s">
        <v>475</v>
      </c>
      <c r="AI327" s="58" t="s">
        <v>475</v>
      </c>
      <c r="AJ327" s="58" t="s">
        <v>476</v>
      </c>
      <c r="AK327" s="58" t="s">
        <v>476</v>
      </c>
      <c r="AL327" s="58" t="s">
        <v>476</v>
      </c>
      <c r="AM327" s="58" t="s">
        <v>476</v>
      </c>
      <c r="AN327" s="58" t="s">
        <v>476</v>
      </c>
      <c r="AO327" s="58" t="s">
        <v>475</v>
      </c>
    </row>
    <row r="328" spans="3:41">
      <c r="C328" s="79" t="s">
        <v>799</v>
      </c>
      <c r="D328" s="80"/>
      <c r="E328" s="58">
        <f t="shared" ref="E328:E330" si="5">F328*0.0624279606</f>
        <v>0</v>
      </c>
      <c r="F328" s="81"/>
      <c r="G328" s="81"/>
      <c r="H328" s="81">
        <v>0</v>
      </c>
      <c r="I328" s="60">
        <v>316</v>
      </c>
      <c r="J328" s="58" t="s">
        <v>473</v>
      </c>
      <c r="K328" s="61" t="s">
        <v>473</v>
      </c>
      <c r="L328" s="58" t="s">
        <v>475</v>
      </c>
      <c r="M328" s="58" t="s">
        <v>473</v>
      </c>
      <c r="N328" s="58" t="s">
        <v>476</v>
      </c>
      <c r="O328" s="58" t="s">
        <v>475</v>
      </c>
      <c r="P328" s="58" t="s">
        <v>474</v>
      </c>
      <c r="Q328" s="58" t="s">
        <v>476</v>
      </c>
      <c r="R328" s="58" t="s">
        <v>476</v>
      </c>
      <c r="S328" s="58" t="s">
        <v>476</v>
      </c>
      <c r="T328" s="61" t="s">
        <v>476</v>
      </c>
      <c r="U328" s="58" t="s">
        <v>475</v>
      </c>
      <c r="V328" s="58" t="s">
        <v>475</v>
      </c>
      <c r="W328" s="58" t="s">
        <v>473</v>
      </c>
      <c r="X328" s="58" t="s">
        <v>475</v>
      </c>
      <c r="Y328" s="58" t="s">
        <v>475</v>
      </c>
      <c r="Z328" s="58" t="s">
        <v>477</v>
      </c>
      <c r="AA328" s="58" t="s">
        <v>475</v>
      </c>
      <c r="AB328" s="58" t="s">
        <v>473</v>
      </c>
      <c r="AC328" s="58" t="s">
        <v>474</v>
      </c>
      <c r="AD328" s="58" t="s">
        <v>475</v>
      </c>
      <c r="AE328" s="58" t="s">
        <v>475</v>
      </c>
      <c r="AF328" s="58" t="s">
        <v>475</v>
      </c>
      <c r="AG328" s="58" t="s">
        <v>475</v>
      </c>
      <c r="AH328" s="58" t="s">
        <v>473</v>
      </c>
      <c r="AI328" s="58" t="s">
        <v>475</v>
      </c>
      <c r="AJ328" s="58" t="s">
        <v>475</v>
      </c>
      <c r="AK328" s="58" t="s">
        <v>473</v>
      </c>
      <c r="AL328" s="58" t="s">
        <v>475</v>
      </c>
      <c r="AM328" s="58" t="s">
        <v>475</v>
      </c>
      <c r="AN328" s="58" t="s">
        <v>475</v>
      </c>
      <c r="AO328" s="58" t="s">
        <v>475</v>
      </c>
    </row>
    <row r="329" spans="3:41">
      <c r="C329" s="79" t="s">
        <v>800</v>
      </c>
      <c r="D329" s="80"/>
      <c r="E329" s="58">
        <f t="shared" si="5"/>
        <v>0</v>
      </c>
      <c r="F329" s="81"/>
      <c r="G329" s="81"/>
      <c r="H329" s="81">
        <v>0</v>
      </c>
      <c r="I329" s="60">
        <v>304</v>
      </c>
      <c r="J329" s="58" t="s">
        <v>474</v>
      </c>
      <c r="K329" s="61" t="s">
        <v>475</v>
      </c>
      <c r="L329" s="58" t="s">
        <v>475</v>
      </c>
      <c r="M329" s="58" t="s">
        <v>475</v>
      </c>
      <c r="N329" s="58" t="s">
        <v>476</v>
      </c>
      <c r="O329" s="58" t="s">
        <v>473</v>
      </c>
      <c r="P329" s="58" t="s">
        <v>473</v>
      </c>
      <c r="Q329" s="58" t="s">
        <v>476</v>
      </c>
      <c r="R329" s="58" t="s">
        <v>473</v>
      </c>
      <c r="S329" s="58" t="s">
        <v>476</v>
      </c>
      <c r="T329" s="61" t="s">
        <v>473</v>
      </c>
      <c r="U329" s="58" t="s">
        <v>473</v>
      </c>
      <c r="V329" s="58" t="s">
        <v>473</v>
      </c>
      <c r="W329" s="58" t="s">
        <v>473</v>
      </c>
      <c r="X329" s="58" t="s">
        <v>473</v>
      </c>
      <c r="Y329" s="58" t="s">
        <v>475</v>
      </c>
      <c r="Z329" s="58" t="s">
        <v>477</v>
      </c>
      <c r="AA329" s="58" t="s">
        <v>473</v>
      </c>
      <c r="AB329" s="58" t="s">
        <v>473</v>
      </c>
      <c r="AC329" s="58" t="s">
        <v>473</v>
      </c>
      <c r="AD329" s="58" t="s">
        <v>473</v>
      </c>
      <c r="AE329" s="58" t="s">
        <v>475</v>
      </c>
      <c r="AF329" s="58" t="s">
        <v>475</v>
      </c>
      <c r="AG329" s="58" t="s">
        <v>475</v>
      </c>
      <c r="AH329" s="58" t="s">
        <v>473</v>
      </c>
      <c r="AI329" s="58" t="s">
        <v>473</v>
      </c>
      <c r="AJ329" s="58" t="s">
        <v>475</v>
      </c>
      <c r="AK329" s="58" t="s">
        <v>473</v>
      </c>
      <c r="AL329" s="58" t="s">
        <v>475</v>
      </c>
      <c r="AM329" s="58" t="s">
        <v>475</v>
      </c>
      <c r="AN329" s="58" t="s">
        <v>473</v>
      </c>
      <c r="AO329" s="58" t="s">
        <v>475</v>
      </c>
    </row>
    <row r="330" spans="3:41">
      <c r="E330" s="58">
        <f t="shared" si="5"/>
        <v>0</v>
      </c>
      <c r="O330" s="58" t="s">
        <v>475</v>
      </c>
      <c r="P330" s="58" t="s">
        <v>474</v>
      </c>
      <c r="Q330" s="58" t="s">
        <v>474</v>
      </c>
      <c r="R330" s="58" t="s">
        <v>477</v>
      </c>
      <c r="S330" s="58" t="s">
        <v>477</v>
      </c>
      <c r="T330" s="61" t="s">
        <v>476</v>
      </c>
      <c r="U330" s="58" t="s">
        <v>475</v>
      </c>
      <c r="V330" s="58" t="s">
        <v>477</v>
      </c>
      <c r="W330" s="58" t="s">
        <v>474</v>
      </c>
      <c r="X330" s="58" t="s">
        <v>475</v>
      </c>
      <c r="Y330" s="58" t="s">
        <v>475</v>
      </c>
      <c r="Z330" s="58" t="s">
        <v>477</v>
      </c>
      <c r="AA330" s="58" t="s">
        <v>475</v>
      </c>
      <c r="AB330" s="58" t="s">
        <v>473</v>
      </c>
      <c r="AC330" s="58" t="s">
        <v>474</v>
      </c>
      <c r="AD330" s="58" t="s">
        <v>475</v>
      </c>
      <c r="AE330" s="58" t="s">
        <v>475</v>
      </c>
      <c r="AF330" s="58" t="s">
        <v>475</v>
      </c>
      <c r="AG330" s="58" t="s">
        <v>475</v>
      </c>
      <c r="AH330" s="58" t="s">
        <v>473</v>
      </c>
      <c r="AI330" s="58" t="s">
        <v>475</v>
      </c>
      <c r="AJ330" s="58" t="s">
        <v>475</v>
      </c>
      <c r="AK330" s="58" t="s">
        <v>473</v>
      </c>
      <c r="AL330" s="58" t="s">
        <v>475</v>
      </c>
      <c r="AM330" s="58" t="s">
        <v>475</v>
      </c>
      <c r="AN330" s="58" t="s">
        <v>477</v>
      </c>
      <c r="AO330" s="58" t="s">
        <v>475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5:AE58"/>
  <sheetViews>
    <sheetView topLeftCell="A19" workbookViewId="0">
      <selection activeCell="B57" sqref="B57:C57"/>
    </sheetView>
  </sheetViews>
  <sheetFormatPr defaultRowHeight="12.75"/>
  <sheetData>
    <row r="25" spans="1:31">
      <c r="A25" s="3" t="s">
        <v>2</v>
      </c>
      <c r="B25" s="4" t="s">
        <v>3</v>
      </c>
    </row>
    <row r="26" spans="1:31" s="1" customFormat="1">
      <c r="A26" s="3"/>
      <c r="B26" s="415">
        <f>'Data Sheet'!B30:C30</f>
        <v>0</v>
      </c>
      <c r="C26" s="416"/>
      <c r="D26" s="20" t="s">
        <v>801</v>
      </c>
      <c r="E26" s="20"/>
      <c r="G26" s="415" t="e">
        <f>ROUND(VLOOKUP('Data Sheet'!J30,CalcFlowRate,2)*'Data Sheet'!G30,2)</f>
        <v>#N/A</v>
      </c>
      <c r="H26" s="416"/>
      <c r="I26" s="9" t="s">
        <v>803</v>
      </c>
      <c r="J26" s="14"/>
      <c r="M26" s="16"/>
      <c r="N26" s="16"/>
      <c r="O26" s="16"/>
      <c r="P26" s="16"/>
      <c r="Q26" s="16"/>
      <c r="R26" s="16"/>
      <c r="S26" s="16"/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s="1" customFormat="1">
      <c r="A27" s="3"/>
      <c r="B27" s="415" t="e">
        <f>ROUND(VLOOKUP('Data Sheet'!F31,CalcTempOP,2),2)</f>
        <v>#N/A</v>
      </c>
      <c r="C27" s="416"/>
      <c r="D27" s="113" t="s">
        <v>841</v>
      </c>
      <c r="E27" s="23" t="s">
        <v>822</v>
      </c>
      <c r="F27" s="15"/>
      <c r="G27" s="415" t="e">
        <f>ROUND(VLOOKUP('Data Sheet'!F31,CalcTempDesign,2),2)</f>
        <v>#N/A</v>
      </c>
      <c r="H27" s="416"/>
      <c r="I27" s="113" t="s">
        <v>842</v>
      </c>
      <c r="J27" s="23" t="s">
        <v>822</v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s="1" customFormat="1">
      <c r="A28" s="3"/>
      <c r="B28" s="415" t="e">
        <f>ROUND(VLOOKUP('Data Sheet'!F32,CalcTempOPMin,2),2)</f>
        <v>#N/A</v>
      </c>
      <c r="C28" s="416"/>
      <c r="D28" s="113" t="s">
        <v>848</v>
      </c>
      <c r="E28" s="89" t="s">
        <v>822</v>
      </c>
      <c r="G28" s="415" t="e">
        <f>ROUND(VLOOKUP('Data Sheet'!J32,CalcTempDesignMin,2),2)</f>
        <v>#N/A</v>
      </c>
      <c r="H28" s="416"/>
      <c r="I28" s="113" t="s">
        <v>849</v>
      </c>
      <c r="J28" s="89" t="s">
        <v>822</v>
      </c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>
      <c r="B29" s="415" t="e">
        <f>ROUND(VLOOKUP('Data Sheet'!F33,CalcPressureOP,2),2)</f>
        <v>#N/A</v>
      </c>
      <c r="C29" s="416"/>
      <c r="D29" s="113" t="s">
        <v>821</v>
      </c>
      <c r="E29" s="22" t="s">
        <v>840</v>
      </c>
      <c r="F29" s="15"/>
      <c r="G29" s="415" t="e">
        <f>ROUND(VLOOKUP('Data Sheet'!F33,CalcPressureDesign,2),2)</f>
        <v>#N/A</v>
      </c>
      <c r="H29" s="416"/>
      <c r="I29" s="113" t="s">
        <v>827</v>
      </c>
      <c r="J29" s="22" t="s">
        <v>840</v>
      </c>
    </row>
    <row r="30" spans="1:31">
      <c r="B30" s="415" t="e">
        <f>ROUND(VLOOKUP('Data Sheet'!F34,CalcPressureOPMin,2),2)</f>
        <v>#N/A</v>
      </c>
      <c r="C30" s="416"/>
      <c r="D30" s="113" t="s">
        <v>821</v>
      </c>
      <c r="E30" s="88" t="s">
        <v>840</v>
      </c>
      <c r="F30" s="15"/>
      <c r="G30" s="415" t="e">
        <f>ROUND(VLOOKUP('Data Sheet'!F34,CalcPressureDesignMin,2),2)</f>
        <v>#N/A</v>
      </c>
      <c r="H30" s="416"/>
      <c r="I30" s="113" t="s">
        <v>827</v>
      </c>
      <c r="J30" s="88" t="s">
        <v>840</v>
      </c>
    </row>
    <row r="32" spans="1:31">
      <c r="A32" s="19" t="s">
        <v>4</v>
      </c>
      <c r="B32" s="4" t="s">
        <v>33</v>
      </c>
    </row>
    <row r="33" spans="1:8">
      <c r="B33" s="415" t="e">
        <f>VLOOKUP('Data Sheet'!F37,Data!K82:L85,2)</f>
        <v>#N/A</v>
      </c>
      <c r="C33" s="416"/>
      <c r="D33" s="113" t="s">
        <v>858</v>
      </c>
      <c r="E33" s="88" t="s">
        <v>860</v>
      </c>
    </row>
    <row r="36" spans="1:8">
      <c r="A36" s="19" t="s">
        <v>5</v>
      </c>
      <c r="B36" s="4" t="s">
        <v>32</v>
      </c>
      <c r="C36" s="18"/>
      <c r="D36" s="417"/>
      <c r="E36" s="418"/>
      <c r="F36" s="15"/>
      <c r="G36" s="13"/>
      <c r="H36" s="13"/>
    </row>
    <row r="37" spans="1:8">
      <c r="A37" s="19"/>
      <c r="B37" s="415" t="e">
        <f>IF('Data Sheet'!B42="",ROUND(VLOOKUP(B26,'Fluid Table'!C7:I329,3),2),(ROUND(VLOOKUP('Data Sheet'!F42,CalcDensity,2),2)))</f>
        <v>#N/A</v>
      </c>
      <c r="C37" s="416"/>
      <c r="D37" s="113" t="s">
        <v>870</v>
      </c>
      <c r="E37" s="1" t="s">
        <v>873</v>
      </c>
      <c r="F37" s="1"/>
      <c r="G37" s="419"/>
      <c r="H37" s="420"/>
    </row>
    <row r="38" spans="1:8">
      <c r="B38" s="415" t="e">
        <f>IF('Data Sheet'!B43="",Conversions!B37/62.41,'Data Sheet'!B43)</f>
        <v>#N/A</v>
      </c>
      <c r="C38" s="416"/>
      <c r="D38" s="113" t="s">
        <v>881</v>
      </c>
    </row>
    <row r="39" spans="1:8">
      <c r="B39" s="415" t="e">
        <f>VLOOKUP('Data Sheet'!F44,CalcViscosity,2)</f>
        <v>#N/A</v>
      </c>
      <c r="C39" s="416"/>
      <c r="D39" s="113" t="s">
        <v>880</v>
      </c>
      <c r="E39" t="s">
        <v>883</v>
      </c>
    </row>
    <row r="57" spans="1:9">
      <c r="A57" s="5"/>
      <c r="B57" s="415"/>
      <c r="C57" s="416"/>
      <c r="D57" s="8" t="str">
        <f>IF(B45="Horizontal","&lt;- Left Gasket Style","&lt;- Top Gasket Style")</f>
        <v>&lt;- Top Gasket Style</v>
      </c>
      <c r="E57" s="7"/>
      <c r="F57" s="180"/>
      <c r="G57" s="415"/>
      <c r="H57" s="416"/>
      <c r="I57" s="8" t="str">
        <f>IF(B45="Horizontal","&lt;- Right Gasket Style","&lt;- Btm Gasket Style")</f>
        <v>&lt;- Btm Gasket Style</v>
      </c>
    </row>
    <row r="58" spans="1:9">
      <c r="A58" s="5"/>
      <c r="B58" s="415"/>
      <c r="C58" s="416"/>
      <c r="D58" s="8" t="str">
        <f>IF(B45="Horizontal","&lt;- Left Gasket Matl","&lt;- Top Gasket Matl")</f>
        <v>&lt;- Top Gasket Matl</v>
      </c>
      <c r="E58" s="7"/>
      <c r="F58" s="180"/>
      <c r="G58" s="415"/>
      <c r="H58" s="416"/>
      <c r="I58" s="8" t="str">
        <f>IF(B45="Horizontal","&lt;- Right Gasket Matl","&lt;- Btm Gasket Matl")</f>
        <v>&lt;- Btm Gasket Matl</v>
      </c>
    </row>
  </sheetData>
  <mergeCells count="20">
    <mergeCell ref="B37:C37"/>
    <mergeCell ref="G37:H37"/>
    <mergeCell ref="B57:C57"/>
    <mergeCell ref="G57:H57"/>
    <mergeCell ref="B58:C58"/>
    <mergeCell ref="G58:H58"/>
    <mergeCell ref="B38:C38"/>
    <mergeCell ref="B39:C39"/>
    <mergeCell ref="B30:C30"/>
    <mergeCell ref="G30:H30"/>
    <mergeCell ref="B33:C33"/>
    <mergeCell ref="D36:E36"/>
    <mergeCell ref="B26:C26"/>
    <mergeCell ref="G26:H26"/>
    <mergeCell ref="B27:C27"/>
    <mergeCell ref="G27:H27"/>
    <mergeCell ref="B29:C29"/>
    <mergeCell ref="G29:H29"/>
    <mergeCell ref="B28:C28"/>
    <mergeCell ref="G28:H28"/>
  </mergeCells>
  <dataValidations count="1">
    <dataValidation type="list" allowBlank="1" showInputMessage="1" showErrorMessage="1" sqref="E29:E30 J29:J30">
      <formula1>UnitPressure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56</vt:i4>
      </vt:variant>
    </vt:vector>
  </HeadingPairs>
  <TitlesOfParts>
    <vt:vector size="60" baseType="lpstr">
      <vt:lpstr>Data Sheet</vt:lpstr>
      <vt:lpstr>Data</vt:lpstr>
      <vt:lpstr>Fluid Table</vt:lpstr>
      <vt:lpstr>Conversions</vt:lpstr>
      <vt:lpstr>CalcDensity</vt:lpstr>
      <vt:lpstr>CalcFlowRate</vt:lpstr>
      <vt:lpstr>CalcMeshSize</vt:lpstr>
      <vt:lpstr>CalcPressureDesign</vt:lpstr>
      <vt:lpstr>CalcPressureDesignMin</vt:lpstr>
      <vt:lpstr>CalcPressureOP</vt:lpstr>
      <vt:lpstr>CalcPressureOPMin</vt:lpstr>
      <vt:lpstr>CalcTempDesign</vt:lpstr>
      <vt:lpstr>CalcTempDesignMin</vt:lpstr>
      <vt:lpstr>CalcTempOP</vt:lpstr>
      <vt:lpstr>CalcTempOPMin</vt:lpstr>
      <vt:lpstr>CalcViscosity</vt:lpstr>
      <vt:lpstr>CodeofFab</vt:lpstr>
      <vt:lpstr>DesignGasketStyle</vt:lpstr>
      <vt:lpstr>DesignHeadLiftHorz</vt:lpstr>
      <vt:lpstr>DesignHeadLiftVert</vt:lpstr>
      <vt:lpstr>DesignHorVesselSupport</vt:lpstr>
      <vt:lpstr>DesignVertVesselSupport</vt:lpstr>
      <vt:lpstr>DesignVesselClosure</vt:lpstr>
      <vt:lpstr>DesignVesselClosureHighTemp</vt:lpstr>
      <vt:lpstr>DestinationArea</vt:lpstr>
      <vt:lpstr>DestinationCountry</vt:lpstr>
      <vt:lpstr>DestinationProvinces</vt:lpstr>
      <vt:lpstr>DestinationStates</vt:lpstr>
      <vt:lpstr>FluidProp</vt:lpstr>
      <vt:lpstr>'Data Sheet'!NozzlePur</vt:lpstr>
      <vt:lpstr>'Data Sheet'!Page</vt:lpstr>
      <vt:lpstr>'Data Sheet'!Page1</vt:lpstr>
      <vt:lpstr>'Data Sheet'!Page2</vt:lpstr>
      <vt:lpstr>'Data Sheet'!PagesOnThisSheet</vt:lpstr>
      <vt:lpstr>'Data Sheet'!PageTest</vt:lpstr>
      <vt:lpstr>'Data Sheet'!Print_Area</vt:lpstr>
      <vt:lpstr>ShippingTerm</vt:lpstr>
      <vt:lpstr>UnitAllCoating</vt:lpstr>
      <vt:lpstr>UnitASMEMaterial</vt:lpstr>
      <vt:lpstr>UnitCarbonSteelCoating</vt:lpstr>
      <vt:lpstr>UnitConnectionRating</vt:lpstr>
      <vt:lpstr>UnitCouplingRating</vt:lpstr>
      <vt:lpstr>UnitDensity</vt:lpstr>
      <vt:lpstr>UnitFlangeRating</vt:lpstr>
      <vt:lpstr>UnitFlatGasketMaterial</vt:lpstr>
      <vt:lpstr>UnitFluidName</vt:lpstr>
      <vt:lpstr>UnitFluids</vt:lpstr>
      <vt:lpstr>UnitNozzleConnections</vt:lpstr>
      <vt:lpstr>UnitNozzleDia</vt:lpstr>
      <vt:lpstr>UnitNozzlePur</vt:lpstr>
      <vt:lpstr>UnitORingMaterial</vt:lpstr>
      <vt:lpstr>UnitParticulateSize</vt:lpstr>
      <vt:lpstr>UnitPressure</vt:lpstr>
      <vt:lpstr>UnitRingJointMaterial</vt:lpstr>
      <vt:lpstr>UnitService</vt:lpstr>
      <vt:lpstr>UnitsFlowRate</vt:lpstr>
      <vt:lpstr>UnitStainlessSteelCoating</vt:lpstr>
      <vt:lpstr>UnitStdMaterial</vt:lpstr>
      <vt:lpstr>UnitsTemp</vt:lpstr>
      <vt:lpstr>UnitViscosity</vt:lpstr>
    </vt:vector>
  </TitlesOfParts>
  <Company>3L Filters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rsimmons</dc:creator>
  <cp:lastModifiedBy>Kean, Jeff</cp:lastModifiedBy>
  <cp:lastPrinted>2013-05-16T16:54:26Z</cp:lastPrinted>
  <dcterms:created xsi:type="dcterms:W3CDTF">2010-10-14T20:52:51Z</dcterms:created>
  <dcterms:modified xsi:type="dcterms:W3CDTF">2019-01-11T18:55:06Z</dcterms:modified>
</cp:coreProperties>
</file>